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Tables/pivotTable1.xml" ContentType="application/vnd.openxmlformats-officedocument.spreadsheetml.pivotTabl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k91\Desktop\"/>
    </mc:Choice>
  </mc:AlternateContent>
  <xr:revisionPtr revIDLastSave="0" documentId="13_ncr:1_{3488665E-338C-4C5A-8B0F-692FBC5314F5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1. Revenue" sheetId="20" r:id="rId1"/>
    <sheet name="2. Expenses" sheetId="12" r:id="rId2"/>
    <sheet name="3. Statements" sheetId="17" r:id="rId3"/>
    <sheet name="4. Summary" sheetId="16" r:id="rId4"/>
    <sheet name="Calc. Inflation (CPI)" sheetId="11" r:id="rId5"/>
    <sheet name="Calc. WACC" sheetId="5" r:id="rId6"/>
  </sheets>
  <definedNames>
    <definedName name="_xlnm._FilterDatabase" localSheetId="5" hidden="1">'Calc. WACC'!$J$4:$K$101</definedName>
  </definedNames>
  <calcPr calcId="191029"/>
  <extLst>
    <ext xmlns:x15="http://schemas.microsoft.com/office/spreadsheetml/2010/11/main" uri="{841E416B-1EF1-43b6-AB56-02D37102CBD5}">
      <x15:pivotCaches>
        <pivotCache cacheId="0" r:id="rId7"/>
      </x15:pivotCaches>
    </ext>
    <ext xmlns:x15="http://schemas.microsoft.com/office/spreadsheetml/2010/11/main" uri="{983426D0-5260-488c-9760-48F4B6AC55F4}">
      <x15:pivotTableReferences>
        <x15:pivotTableReference r:id="rId8"/>
      </x15:pivotTableReferences>
    </ex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Funnel_cca42c3c-fa22-498e-b2ff-99fccb6326e8" name="Funnel" connection="Query - Funnel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9" i="16" l="1"/>
  <c r="J40" i="16" s="1"/>
  <c r="I39" i="16"/>
  <c r="I40" i="16" s="1"/>
  <c r="H39" i="16"/>
  <c r="H40" i="16" s="1"/>
  <c r="G39" i="16"/>
  <c r="G40" i="16" s="1"/>
  <c r="F39" i="16"/>
  <c r="F40" i="16" s="1"/>
  <c r="G40" i="12"/>
  <c r="G53" i="20"/>
  <c r="BH52" i="20"/>
  <c r="BI52" i="20"/>
  <c r="BJ52" i="20"/>
  <c r="BK52" i="20"/>
  <c r="BL52" i="20"/>
  <c r="BM52" i="20"/>
  <c r="BN52" i="20"/>
  <c r="BO52" i="20"/>
  <c r="BP52" i="20"/>
  <c r="BQ52" i="20"/>
  <c r="BR52" i="20"/>
  <c r="BG52" i="20"/>
  <c r="AV52" i="20"/>
  <c r="AW52" i="20"/>
  <c r="AX52" i="20"/>
  <c r="AY52" i="20"/>
  <c r="AZ52" i="20"/>
  <c r="BA52" i="20"/>
  <c r="BB52" i="20"/>
  <c r="BC52" i="20"/>
  <c r="BD52" i="20"/>
  <c r="BE52" i="20"/>
  <c r="BF52" i="20"/>
  <c r="AU52" i="20"/>
  <c r="AJ52" i="20"/>
  <c r="AK52" i="20"/>
  <c r="AL52" i="20"/>
  <c r="AM52" i="20"/>
  <c r="AN52" i="20"/>
  <c r="AO52" i="20"/>
  <c r="AP52" i="20"/>
  <c r="AQ52" i="20"/>
  <c r="AR52" i="20"/>
  <c r="AS52" i="20"/>
  <c r="AT52" i="20"/>
  <c r="AI52" i="20"/>
  <c r="G37" i="20"/>
  <c r="G54" i="20" s="1"/>
  <c r="AJ26" i="20"/>
  <c r="AK26" i="20"/>
  <c r="AL26" i="20"/>
  <c r="AJ27" i="20"/>
  <c r="AK27" i="20"/>
  <c r="AL27" i="20"/>
  <c r="AI27" i="20"/>
  <c r="AI26" i="20"/>
  <c r="AJ24" i="20"/>
  <c r="AK24" i="20"/>
  <c r="AL24" i="20"/>
  <c r="AI24" i="20"/>
  <c r="AJ20" i="20"/>
  <c r="AJ23" i="20" s="1"/>
  <c r="AK20" i="20"/>
  <c r="AK23" i="20" s="1"/>
  <c r="AL20" i="20"/>
  <c r="AL23" i="20" s="1"/>
  <c r="AI20" i="20"/>
  <c r="AI19" i="20" s="1"/>
  <c r="H25" i="20"/>
  <c r="I23" i="20"/>
  <c r="I22" i="20" s="1"/>
  <c r="J23" i="20"/>
  <c r="J22" i="20" s="1"/>
  <c r="K23" i="20"/>
  <c r="K22" i="20" s="1"/>
  <c r="L23" i="20"/>
  <c r="L29" i="20" s="1"/>
  <c r="L32" i="20" s="1"/>
  <c r="L35" i="20" s="1"/>
  <c r="M23" i="20"/>
  <c r="M22" i="20" s="1"/>
  <c r="N23" i="20"/>
  <c r="N29" i="20" s="1"/>
  <c r="N32" i="20" s="1"/>
  <c r="N35" i="20" s="1"/>
  <c r="O23" i="20"/>
  <c r="O29" i="20" s="1"/>
  <c r="O32" i="20" s="1"/>
  <c r="O35" i="20" s="1"/>
  <c r="P23" i="20"/>
  <c r="P22" i="20" s="1"/>
  <c r="Q23" i="20"/>
  <c r="Q22" i="20" s="1"/>
  <c r="R23" i="20"/>
  <c r="R22" i="20" s="1"/>
  <c r="S23" i="20"/>
  <c r="S22" i="20" s="1"/>
  <c r="T23" i="20"/>
  <c r="T29" i="20" s="1"/>
  <c r="T32" i="20" s="1"/>
  <c r="T35" i="20" s="1"/>
  <c r="U23" i="20"/>
  <c r="U29" i="20" s="1"/>
  <c r="U32" i="20" s="1"/>
  <c r="U35" i="20" s="1"/>
  <c r="V23" i="20"/>
  <c r="V29" i="20" s="1"/>
  <c r="V32" i="20" s="1"/>
  <c r="V35" i="20" s="1"/>
  <c r="W23" i="20"/>
  <c r="W29" i="20" s="1"/>
  <c r="W32" i="20" s="1"/>
  <c r="W35" i="20" s="1"/>
  <c r="X23" i="20"/>
  <c r="X22" i="20" s="1"/>
  <c r="Y23" i="20"/>
  <c r="Y22" i="20" s="1"/>
  <c r="Z23" i="20"/>
  <c r="Z22" i="20" s="1"/>
  <c r="AA23" i="20"/>
  <c r="AA22" i="20" s="1"/>
  <c r="AB23" i="20"/>
  <c r="AB29" i="20" s="1"/>
  <c r="AB32" i="20" s="1"/>
  <c r="AB35" i="20" s="1"/>
  <c r="AC23" i="20"/>
  <c r="AC29" i="20" s="1"/>
  <c r="AC32" i="20" s="1"/>
  <c r="AC35" i="20" s="1"/>
  <c r="AD23" i="20"/>
  <c r="AD29" i="20" s="1"/>
  <c r="AD32" i="20" s="1"/>
  <c r="AD35" i="20" s="1"/>
  <c r="AE23" i="20"/>
  <c r="AE29" i="20" s="1"/>
  <c r="AE32" i="20" s="1"/>
  <c r="AE35" i="20" s="1"/>
  <c r="AF23" i="20"/>
  <c r="AF22" i="20" s="1"/>
  <c r="AG23" i="20"/>
  <c r="AG22" i="20" s="1"/>
  <c r="AH23" i="20"/>
  <c r="AH22" i="20" s="1"/>
  <c r="H23" i="20"/>
  <c r="H22" i="20" s="1"/>
  <c r="AH30" i="20"/>
  <c r="AH33" i="20" s="1"/>
  <c r="AH36" i="20" s="1"/>
  <c r="AG30" i="20"/>
  <c r="AG33" i="20" s="1"/>
  <c r="AG36" i="20" s="1"/>
  <c r="AF30" i="20"/>
  <c r="AF33" i="20" s="1"/>
  <c r="AF36" i="20" s="1"/>
  <c r="AE30" i="20"/>
  <c r="AE33" i="20" s="1"/>
  <c r="AE36" i="20" s="1"/>
  <c r="AD30" i="20"/>
  <c r="AD33" i="20" s="1"/>
  <c r="AD36" i="20" s="1"/>
  <c r="AC30" i="20"/>
  <c r="AC33" i="20" s="1"/>
  <c r="AC36" i="20" s="1"/>
  <c r="AB30" i="20"/>
  <c r="AB33" i="20" s="1"/>
  <c r="AB36" i="20" s="1"/>
  <c r="AA30" i="20"/>
  <c r="AA33" i="20" s="1"/>
  <c r="AA36" i="20" s="1"/>
  <c r="Z30" i="20"/>
  <c r="Z33" i="20" s="1"/>
  <c r="Z36" i="20" s="1"/>
  <c r="Y30" i="20"/>
  <c r="Y33" i="20" s="1"/>
  <c r="Y36" i="20" s="1"/>
  <c r="X30" i="20"/>
  <c r="X33" i="20" s="1"/>
  <c r="X36" i="20" s="1"/>
  <c r="W30" i="20"/>
  <c r="W33" i="20" s="1"/>
  <c r="W36" i="20" s="1"/>
  <c r="V30" i="20"/>
  <c r="V33" i="20" s="1"/>
  <c r="V36" i="20" s="1"/>
  <c r="U30" i="20"/>
  <c r="U33" i="20" s="1"/>
  <c r="U36" i="20" s="1"/>
  <c r="T30" i="20"/>
  <c r="T33" i="20" s="1"/>
  <c r="T36" i="20" s="1"/>
  <c r="S30" i="20"/>
  <c r="S33" i="20" s="1"/>
  <c r="S36" i="20" s="1"/>
  <c r="R30" i="20"/>
  <c r="R33" i="20" s="1"/>
  <c r="R36" i="20" s="1"/>
  <c r="Q30" i="20"/>
  <c r="Q33" i="20" s="1"/>
  <c r="Q36" i="20" s="1"/>
  <c r="P30" i="20"/>
  <c r="P33" i="20" s="1"/>
  <c r="P36" i="20" s="1"/>
  <c r="O30" i="20"/>
  <c r="O33" i="20" s="1"/>
  <c r="O36" i="20" s="1"/>
  <c r="N30" i="20"/>
  <c r="N33" i="20" s="1"/>
  <c r="N36" i="20" s="1"/>
  <c r="M30" i="20"/>
  <c r="M33" i="20" s="1"/>
  <c r="M36" i="20" s="1"/>
  <c r="L30" i="20"/>
  <c r="L33" i="20" s="1"/>
  <c r="L36" i="20" s="1"/>
  <c r="K30" i="20"/>
  <c r="K33" i="20" s="1"/>
  <c r="K36" i="20" s="1"/>
  <c r="J30" i="20"/>
  <c r="J33" i="20" s="1"/>
  <c r="J36" i="20" s="1"/>
  <c r="I30" i="20"/>
  <c r="I33" i="20" s="1"/>
  <c r="I36" i="20" s="1"/>
  <c r="H30" i="20"/>
  <c r="H33" i="20" s="1"/>
  <c r="H36" i="20" s="1"/>
  <c r="AH25" i="20"/>
  <c r="AG25" i="20"/>
  <c r="AF25" i="20"/>
  <c r="AE25" i="20"/>
  <c r="AD25" i="20"/>
  <c r="AC25" i="20"/>
  <c r="AB25" i="20"/>
  <c r="AA25" i="20"/>
  <c r="Z25" i="20"/>
  <c r="Y25" i="20"/>
  <c r="X25" i="20"/>
  <c r="W25" i="20"/>
  <c r="V25" i="20"/>
  <c r="U25" i="20"/>
  <c r="T25" i="20"/>
  <c r="S25" i="20"/>
  <c r="R25" i="20"/>
  <c r="Q25" i="20"/>
  <c r="P25" i="20"/>
  <c r="O25" i="20"/>
  <c r="N25" i="20"/>
  <c r="M25" i="20"/>
  <c r="L25" i="20"/>
  <c r="K25" i="20"/>
  <c r="J25" i="20"/>
  <c r="I25" i="20"/>
  <c r="AH19" i="20"/>
  <c r="AG19" i="20"/>
  <c r="AF19" i="20"/>
  <c r="AE19" i="20"/>
  <c r="AD19" i="20"/>
  <c r="AC19" i="20"/>
  <c r="AB19" i="20"/>
  <c r="AA19" i="20"/>
  <c r="Z19" i="20"/>
  <c r="Y19" i="20"/>
  <c r="X19" i="20"/>
  <c r="W19" i="20"/>
  <c r="V19" i="20"/>
  <c r="U19" i="20"/>
  <c r="T19" i="20"/>
  <c r="S19" i="20"/>
  <c r="R19" i="20"/>
  <c r="Q19" i="20"/>
  <c r="P19" i="20"/>
  <c r="O19" i="20"/>
  <c r="N19" i="20"/>
  <c r="M19" i="20"/>
  <c r="L19" i="20"/>
  <c r="K19" i="20"/>
  <c r="J19" i="20"/>
  <c r="I19" i="20"/>
  <c r="H19" i="20"/>
  <c r="G8" i="20"/>
  <c r="AO53" i="20" l="1"/>
  <c r="AO54" i="20" s="1"/>
  <c r="BE53" i="20"/>
  <c r="BE54" i="20" s="1"/>
  <c r="AW53" i="20"/>
  <c r="AW54" i="20" s="1"/>
  <c r="AN53" i="20"/>
  <c r="AN54" i="20" s="1"/>
  <c r="BD53" i="20"/>
  <c r="BD54" i="20" s="1"/>
  <c r="AV53" i="20"/>
  <c r="AV54" i="20" s="1"/>
  <c r="BL53" i="20"/>
  <c r="BL54" i="20" s="1"/>
  <c r="BA53" i="20"/>
  <c r="BA54" i="20" s="1"/>
  <c r="BQ53" i="20"/>
  <c r="BQ54" i="20" s="1"/>
  <c r="BI53" i="20"/>
  <c r="BI54" i="20" s="1"/>
  <c r="BM53" i="20"/>
  <c r="BM54" i="20" s="1"/>
  <c r="AI53" i="20"/>
  <c r="AI54" i="20" s="1"/>
  <c r="AM53" i="20"/>
  <c r="AM54" i="20" s="1"/>
  <c r="BC53" i="20"/>
  <c r="BC54" i="20" s="1"/>
  <c r="BG53" i="20"/>
  <c r="BG54" i="20" s="1"/>
  <c r="BK53" i="20"/>
  <c r="BK54" i="20" s="1"/>
  <c r="AT53" i="20"/>
  <c r="AT54" i="20" s="1"/>
  <c r="AL53" i="20"/>
  <c r="AL54" i="20" s="1"/>
  <c r="BB53" i="20"/>
  <c r="BB54" i="20" s="1"/>
  <c r="BR53" i="20"/>
  <c r="BR54" i="20" s="1"/>
  <c r="BJ53" i="20"/>
  <c r="BJ54" i="20" s="1"/>
  <c r="AS53" i="20"/>
  <c r="AS54" i="20" s="1"/>
  <c r="AK53" i="20"/>
  <c r="AK54" i="20" s="1"/>
  <c r="AR53" i="20"/>
  <c r="AR54" i="20" s="1"/>
  <c r="AJ53" i="20"/>
  <c r="AJ54" i="20" s="1"/>
  <c r="AZ53" i="20"/>
  <c r="AZ54" i="20" s="1"/>
  <c r="BP53" i="20"/>
  <c r="BP54" i="20" s="1"/>
  <c r="BH53" i="20"/>
  <c r="BH54" i="20" s="1"/>
  <c r="AQ53" i="20"/>
  <c r="AQ54" i="20" s="1"/>
  <c r="AU53" i="20"/>
  <c r="AU54" i="20" s="1"/>
  <c r="AY53" i="20"/>
  <c r="AY54" i="20" s="1"/>
  <c r="BO53" i="20"/>
  <c r="BO54" i="20" s="1"/>
  <c r="AP53" i="20"/>
  <c r="AP54" i="20" s="1"/>
  <c r="BF53" i="20"/>
  <c r="BF54" i="20" s="1"/>
  <c r="AX53" i="20"/>
  <c r="AX54" i="20" s="1"/>
  <c r="BN53" i="20"/>
  <c r="BN54" i="20" s="1"/>
  <c r="M29" i="20"/>
  <c r="M32" i="20" s="1"/>
  <c r="M35" i="20" s="1"/>
  <c r="AI25" i="20"/>
  <c r="AL25" i="20"/>
  <c r="U22" i="20"/>
  <c r="AC22" i="20"/>
  <c r="AJ25" i="20"/>
  <c r="AK25" i="20"/>
  <c r="AI23" i="20"/>
  <c r="AI22" i="20" s="1"/>
  <c r="AJ30" i="20"/>
  <c r="AJ33" i="20" s="1"/>
  <c r="AJ36" i="20" s="1"/>
  <c r="AK30" i="20"/>
  <c r="AK33" i="20" s="1"/>
  <c r="AK36" i="20" s="1"/>
  <c r="AL30" i="20"/>
  <c r="AL33" i="20" s="1"/>
  <c r="AL36" i="20" s="1"/>
  <c r="H29" i="20"/>
  <c r="H32" i="20" s="1"/>
  <c r="H35" i="20" s="1"/>
  <c r="H34" i="20" s="1"/>
  <c r="H37" i="20" s="1"/>
  <c r="AI30" i="20"/>
  <c r="AI33" i="20" s="1"/>
  <c r="AI36" i="20" s="1"/>
  <c r="AL29" i="20"/>
  <c r="AL32" i="20" s="1"/>
  <c r="AL35" i="20" s="1"/>
  <c r="AL22" i="20"/>
  <c r="W28" i="20"/>
  <c r="AJ29" i="20"/>
  <c r="AJ32" i="20" s="1"/>
  <c r="AJ35" i="20" s="1"/>
  <c r="AJ22" i="20"/>
  <c r="AK29" i="20"/>
  <c r="AK32" i="20" s="1"/>
  <c r="AK35" i="20" s="1"/>
  <c r="AK22" i="20"/>
  <c r="L28" i="20"/>
  <c r="T28" i="20"/>
  <c r="AB28" i="20"/>
  <c r="AC28" i="20"/>
  <c r="U28" i="20"/>
  <c r="N28" i="20"/>
  <c r="V28" i="20"/>
  <c r="AD28" i="20"/>
  <c r="O28" i="20"/>
  <c r="AE28" i="20"/>
  <c r="P29" i="20"/>
  <c r="P32" i="20" s="1"/>
  <c r="P35" i="20" s="1"/>
  <c r="X29" i="20"/>
  <c r="X32" i="20" s="1"/>
  <c r="X35" i="20" s="1"/>
  <c r="AF29" i="20"/>
  <c r="AF32" i="20" s="1"/>
  <c r="AF35" i="20" s="1"/>
  <c r="N22" i="20"/>
  <c r="V22" i="20"/>
  <c r="AD22" i="20"/>
  <c r="W22" i="20"/>
  <c r="I29" i="20"/>
  <c r="I32" i="20" s="1"/>
  <c r="I35" i="20" s="1"/>
  <c r="Q29" i="20"/>
  <c r="Q32" i="20" s="1"/>
  <c r="Q35" i="20" s="1"/>
  <c r="Y29" i="20"/>
  <c r="Y32" i="20" s="1"/>
  <c r="Y35" i="20" s="1"/>
  <c r="AG29" i="20"/>
  <c r="AG32" i="20" s="1"/>
  <c r="AG35" i="20" s="1"/>
  <c r="J29" i="20"/>
  <c r="J32" i="20" s="1"/>
  <c r="J35" i="20" s="1"/>
  <c r="R29" i="20"/>
  <c r="R32" i="20" s="1"/>
  <c r="R35" i="20" s="1"/>
  <c r="Z29" i="20"/>
  <c r="Z32" i="20" s="1"/>
  <c r="Z35" i="20" s="1"/>
  <c r="AH29" i="20"/>
  <c r="AH32" i="20" s="1"/>
  <c r="AH35" i="20" s="1"/>
  <c r="O22" i="20"/>
  <c r="AE22" i="20"/>
  <c r="K29" i="20"/>
  <c r="K32" i="20" s="1"/>
  <c r="K35" i="20" s="1"/>
  <c r="S29" i="20"/>
  <c r="S32" i="20" s="1"/>
  <c r="S35" i="20" s="1"/>
  <c r="AA29" i="20"/>
  <c r="AA32" i="20" s="1"/>
  <c r="AA35" i="20" s="1"/>
  <c r="AJ19" i="20"/>
  <c r="AK19" i="20"/>
  <c r="AL19" i="20"/>
  <c r="L22" i="20"/>
  <c r="T22" i="20"/>
  <c r="AB22" i="20"/>
  <c r="M28" i="20" l="1"/>
  <c r="AI29" i="20"/>
  <c r="AI32" i="20" s="1"/>
  <c r="AI35" i="20" s="1"/>
  <c r="V31" i="20"/>
  <c r="V34" i="20"/>
  <c r="V37" i="20" s="1"/>
  <c r="AK28" i="20"/>
  <c r="I28" i="20"/>
  <c r="AC34" i="20"/>
  <c r="AC37" i="20" s="1"/>
  <c r="AC31" i="20"/>
  <c r="AJ28" i="20"/>
  <c r="P28" i="20"/>
  <c r="AB34" i="20"/>
  <c r="AB37" i="20" s="1"/>
  <c r="AB31" i="20"/>
  <c r="AE31" i="20"/>
  <c r="AE34" i="20"/>
  <c r="AE37" i="20" s="1"/>
  <c r="Q28" i="20"/>
  <c r="H28" i="20"/>
  <c r="AH28" i="20"/>
  <c r="N31" i="20"/>
  <c r="N34" i="20"/>
  <c r="N37" i="20" s="1"/>
  <c r="Z28" i="20"/>
  <c r="R28" i="20"/>
  <c r="U34" i="20"/>
  <c r="U37" i="20" s="1"/>
  <c r="U31" i="20"/>
  <c r="T34" i="20"/>
  <c r="T37" i="20" s="1"/>
  <c r="T31" i="20"/>
  <c r="AA28" i="20"/>
  <c r="J28" i="20"/>
  <c r="O31" i="20"/>
  <c r="O34" i="20"/>
  <c r="O37" i="20" s="1"/>
  <c r="W31" i="20"/>
  <c r="W34" i="20"/>
  <c r="W37" i="20" s="1"/>
  <c r="S28" i="20"/>
  <c r="AG28" i="20"/>
  <c r="AF28" i="20"/>
  <c r="AD31" i="20"/>
  <c r="AD34" i="20"/>
  <c r="AD37" i="20" s="1"/>
  <c r="M34" i="20"/>
  <c r="M37" i="20" s="1"/>
  <c r="M31" i="20"/>
  <c r="L34" i="20"/>
  <c r="L37" i="20" s="1"/>
  <c r="L31" i="20"/>
  <c r="K28" i="20"/>
  <c r="Y28" i="20"/>
  <c r="X28" i="20"/>
  <c r="AL28" i="20"/>
  <c r="AI28" i="20" l="1"/>
  <c r="K34" i="20"/>
  <c r="K37" i="20" s="1"/>
  <c r="K31" i="20"/>
  <c r="AF31" i="20"/>
  <c r="AF34" i="20"/>
  <c r="AF37" i="20" s="1"/>
  <c r="AL31" i="20"/>
  <c r="AL34" i="20"/>
  <c r="J34" i="20"/>
  <c r="J37" i="20" s="1"/>
  <c r="J31" i="20"/>
  <c r="I31" i="20"/>
  <c r="I34" i="20"/>
  <c r="I37" i="20" s="1"/>
  <c r="AG31" i="20"/>
  <c r="AG34" i="20"/>
  <c r="AG37" i="20" s="1"/>
  <c r="R34" i="20"/>
  <c r="R37" i="20" s="1"/>
  <c r="R31" i="20"/>
  <c r="S34" i="20"/>
  <c r="S37" i="20" s="1"/>
  <c r="S31" i="20"/>
  <c r="AI34" i="20"/>
  <c r="AI31" i="20"/>
  <c r="AK34" i="20"/>
  <c r="AK31" i="20"/>
  <c r="AH34" i="20"/>
  <c r="AH37" i="20" s="1"/>
  <c r="AH31" i="20"/>
  <c r="AA34" i="20"/>
  <c r="AA37" i="20" s="1"/>
  <c r="AA31" i="20"/>
  <c r="X31" i="20"/>
  <c r="X34" i="20"/>
  <c r="X37" i="20" s="1"/>
  <c r="H31" i="20"/>
  <c r="P31" i="20"/>
  <c r="P34" i="20"/>
  <c r="P37" i="20" s="1"/>
  <c r="AJ34" i="20"/>
  <c r="AJ31" i="20"/>
  <c r="Y31" i="20"/>
  <c r="Y34" i="20"/>
  <c r="Y37" i="20" s="1"/>
  <c r="Z34" i="20"/>
  <c r="Z37" i="20" s="1"/>
  <c r="Z31" i="20"/>
  <c r="Q31" i="20"/>
  <c r="Q34" i="20"/>
  <c r="Q37" i="20" s="1"/>
  <c r="AK12" i="20" l="1"/>
  <c r="AK37" i="20"/>
  <c r="AL12" i="20"/>
  <c r="AL37" i="20"/>
  <c r="AJ12" i="20"/>
  <c r="AJ37" i="20"/>
  <c r="AI12" i="20"/>
  <c r="AI37" i="20"/>
  <c r="AC3" i="5" l="1"/>
  <c r="AA3" i="5"/>
  <c r="Y3" i="5"/>
  <c r="W3" i="5"/>
  <c r="U3" i="5"/>
  <c r="S3" i="5"/>
  <c r="Q3" i="5"/>
  <c r="O3" i="5"/>
  <c r="M3" i="5"/>
  <c r="X4" i="11"/>
  <c r="V4" i="11"/>
  <c r="T4" i="11"/>
  <c r="R4" i="11"/>
  <c r="P4" i="11"/>
  <c r="N4" i="11"/>
  <c r="L4" i="11"/>
  <c r="J4" i="11"/>
  <c r="H4" i="11"/>
  <c r="C21" i="11"/>
  <c r="W9" i="16"/>
  <c r="AZ46" i="20" s="1"/>
  <c r="AZ55" i="20" s="1"/>
  <c r="AZ56" i="20" s="1"/>
  <c r="G10" i="16"/>
  <c r="G9" i="16" s="1"/>
  <c r="AJ46" i="20" s="1"/>
  <c r="AJ55" i="20" s="1"/>
  <c r="AJ56" i="20" s="1"/>
  <c r="H10" i="16"/>
  <c r="H9" i="16" s="1"/>
  <c r="AK46" i="20" s="1"/>
  <c r="AK55" i="20" s="1"/>
  <c r="AK56" i="20" s="1"/>
  <c r="I10" i="16"/>
  <c r="I9" i="16" s="1"/>
  <c r="AL46" i="20" s="1"/>
  <c r="AL55" i="20" s="1"/>
  <c r="AL56" i="20" s="1"/>
  <c r="J10" i="16"/>
  <c r="J9" i="16" s="1"/>
  <c r="AM46" i="20" s="1"/>
  <c r="AM55" i="20" s="1"/>
  <c r="AM56" i="20" s="1"/>
  <c r="K10" i="16"/>
  <c r="K9" i="16" s="1"/>
  <c r="AN46" i="20" s="1"/>
  <c r="AN55" i="20" s="1"/>
  <c r="AN56" i="20" s="1"/>
  <c r="L10" i="16"/>
  <c r="L9" i="16" s="1"/>
  <c r="AO46" i="20" s="1"/>
  <c r="AO55" i="20" s="1"/>
  <c r="AO56" i="20" s="1"/>
  <c r="M10" i="16"/>
  <c r="M9" i="16" s="1"/>
  <c r="AP46" i="20" s="1"/>
  <c r="AP55" i="20" s="1"/>
  <c r="AP56" i="20" s="1"/>
  <c r="N10" i="16"/>
  <c r="N9" i="16" s="1"/>
  <c r="AQ46" i="20" s="1"/>
  <c r="AQ55" i="20" s="1"/>
  <c r="AQ56" i="20" s="1"/>
  <c r="O10" i="16"/>
  <c r="O9" i="16" s="1"/>
  <c r="AR46" i="20" s="1"/>
  <c r="AR55" i="20" s="1"/>
  <c r="AR56" i="20" s="1"/>
  <c r="P10" i="16"/>
  <c r="P9" i="16" s="1"/>
  <c r="AS46" i="20" s="1"/>
  <c r="AS55" i="20" s="1"/>
  <c r="AS56" i="20" s="1"/>
  <c r="Q10" i="16"/>
  <c r="Q9" i="16" s="1"/>
  <c r="AT46" i="20" s="1"/>
  <c r="AT55" i="20" s="1"/>
  <c r="AT56" i="20" s="1"/>
  <c r="R10" i="16"/>
  <c r="R9" i="16" s="1"/>
  <c r="AU46" i="20" s="1"/>
  <c r="AU55" i="20" s="1"/>
  <c r="AU56" i="20" s="1"/>
  <c r="S10" i="16"/>
  <c r="S9" i="16" s="1"/>
  <c r="AV46" i="20" s="1"/>
  <c r="AV55" i="20" s="1"/>
  <c r="AV56" i="20" s="1"/>
  <c r="T10" i="16"/>
  <c r="T9" i="16" s="1"/>
  <c r="AW46" i="20" s="1"/>
  <c r="AW55" i="20" s="1"/>
  <c r="AW56" i="20" s="1"/>
  <c r="U10" i="16"/>
  <c r="U9" i="16" s="1"/>
  <c r="AX46" i="20" s="1"/>
  <c r="AX55" i="20" s="1"/>
  <c r="AX56" i="20" s="1"/>
  <c r="V10" i="16"/>
  <c r="V9" i="16" s="1"/>
  <c r="AY46" i="20" s="1"/>
  <c r="AY55" i="20" s="1"/>
  <c r="AY56" i="20" s="1"/>
  <c r="W10" i="16"/>
  <c r="X10" i="16"/>
  <c r="X9" i="16" s="1"/>
  <c r="BA46" i="20" s="1"/>
  <c r="BA55" i="20" s="1"/>
  <c r="BA56" i="20" s="1"/>
  <c r="Y10" i="16"/>
  <c r="Y9" i="16" s="1"/>
  <c r="BB46" i="20" s="1"/>
  <c r="BB55" i="20" s="1"/>
  <c r="BB56" i="20" s="1"/>
  <c r="Z10" i="16"/>
  <c r="Z9" i="16" s="1"/>
  <c r="BC46" i="20" s="1"/>
  <c r="BC55" i="20" s="1"/>
  <c r="BC56" i="20" s="1"/>
  <c r="AA10" i="16"/>
  <c r="AA9" i="16" s="1"/>
  <c r="BD46" i="20" s="1"/>
  <c r="BD55" i="20" s="1"/>
  <c r="BD56" i="20" s="1"/>
  <c r="AB10" i="16"/>
  <c r="AB9" i="16" s="1"/>
  <c r="BE46" i="20" s="1"/>
  <c r="BE55" i="20" s="1"/>
  <c r="BE56" i="20" s="1"/>
  <c r="AC10" i="16"/>
  <c r="AC9" i="16" s="1"/>
  <c r="BF46" i="20" s="1"/>
  <c r="BF55" i="20" s="1"/>
  <c r="BF56" i="20" s="1"/>
  <c r="AD10" i="16"/>
  <c r="AD9" i="16" s="1"/>
  <c r="BG46" i="20" s="1"/>
  <c r="BG55" i="20" s="1"/>
  <c r="BG56" i="20" s="1"/>
  <c r="AE10" i="16"/>
  <c r="AE9" i="16" s="1"/>
  <c r="BH46" i="20" s="1"/>
  <c r="BH55" i="20" s="1"/>
  <c r="BH56" i="20" s="1"/>
  <c r="AF10" i="16"/>
  <c r="AF9" i="16" s="1"/>
  <c r="BI46" i="20" s="1"/>
  <c r="BI55" i="20" s="1"/>
  <c r="BI56" i="20" s="1"/>
  <c r="AG10" i="16"/>
  <c r="AG9" i="16" s="1"/>
  <c r="BJ46" i="20" s="1"/>
  <c r="BJ55" i="20" s="1"/>
  <c r="BJ56" i="20" s="1"/>
  <c r="AH10" i="16"/>
  <c r="AH9" i="16" s="1"/>
  <c r="BK46" i="20" s="1"/>
  <c r="BK55" i="20" s="1"/>
  <c r="BK56" i="20" s="1"/>
  <c r="AI10" i="16"/>
  <c r="AI9" i="16" s="1"/>
  <c r="BL46" i="20" s="1"/>
  <c r="BL55" i="20" s="1"/>
  <c r="BL56" i="20" s="1"/>
  <c r="AJ10" i="16"/>
  <c r="AJ9" i="16" s="1"/>
  <c r="BM46" i="20" s="1"/>
  <c r="BM55" i="20" s="1"/>
  <c r="BM56" i="20" s="1"/>
  <c r="AK10" i="16"/>
  <c r="AK9" i="16" s="1"/>
  <c r="BN46" i="20" s="1"/>
  <c r="BN55" i="20" s="1"/>
  <c r="BN56" i="20" s="1"/>
  <c r="AL10" i="16"/>
  <c r="AL9" i="16" s="1"/>
  <c r="BO46" i="20" s="1"/>
  <c r="BO55" i="20" s="1"/>
  <c r="BO56" i="20" s="1"/>
  <c r="AM10" i="16"/>
  <c r="AM9" i="16" s="1"/>
  <c r="BP46" i="20" s="1"/>
  <c r="BP55" i="20" s="1"/>
  <c r="BP56" i="20" s="1"/>
  <c r="AN10" i="16"/>
  <c r="AN9" i="16" s="1"/>
  <c r="BQ46" i="20" s="1"/>
  <c r="BQ55" i="20" s="1"/>
  <c r="BQ56" i="20" s="1"/>
  <c r="AO10" i="16"/>
  <c r="AO9" i="16" s="1"/>
  <c r="BR46" i="20" s="1"/>
  <c r="BR55" i="20" s="1"/>
  <c r="BR56" i="20" s="1"/>
  <c r="F10" i="16"/>
  <c r="F9" i="16" s="1"/>
  <c r="AI46" i="20" s="1"/>
  <c r="AI55" i="20" s="1"/>
  <c r="AI56" i="20" s="1"/>
  <c r="G12" i="16"/>
  <c r="H12" i="16"/>
  <c r="I12" i="16"/>
  <c r="J12" i="16"/>
  <c r="K12" i="16"/>
  <c r="L12" i="16"/>
  <c r="M12" i="16"/>
  <c r="N12" i="16"/>
  <c r="O12" i="16"/>
  <c r="P12" i="16"/>
  <c r="Q12" i="16"/>
  <c r="R12" i="16"/>
  <c r="S12" i="16"/>
  <c r="T12" i="16"/>
  <c r="U12" i="16"/>
  <c r="V12" i="16"/>
  <c r="W12" i="16"/>
  <c r="X12" i="16"/>
  <c r="Y12" i="16"/>
  <c r="Z12" i="16"/>
  <c r="AA12" i="16"/>
  <c r="AB12" i="16"/>
  <c r="AC12" i="16"/>
  <c r="AD12" i="16"/>
  <c r="AE12" i="16"/>
  <c r="AF12" i="16"/>
  <c r="AG12" i="16"/>
  <c r="AH12" i="16"/>
  <c r="AI12" i="16"/>
  <c r="AJ12" i="16"/>
  <c r="AK12" i="16"/>
  <c r="AL12" i="16"/>
  <c r="AM12" i="16"/>
  <c r="AN12" i="16"/>
  <c r="AO12" i="16"/>
  <c r="F12" i="16"/>
  <c r="H30" i="12"/>
  <c r="H12" i="12" s="1"/>
  <c r="H95" i="12" s="1"/>
  <c r="F8" i="5"/>
  <c r="E8" i="5"/>
  <c r="D8" i="5"/>
  <c r="C8" i="5"/>
  <c r="H74" i="12"/>
  <c r="H56" i="12"/>
  <c r="H87" i="12"/>
  <c r="AI47" i="20" l="1"/>
  <c r="AI48" i="20" s="1"/>
  <c r="AI49" i="20" s="1"/>
  <c r="BD47" i="20"/>
  <c r="BD48" i="20" s="1"/>
  <c r="BD49" i="20" s="1"/>
  <c r="AC9" i="17" s="1"/>
  <c r="AM47" i="20"/>
  <c r="AM48" i="20" s="1"/>
  <c r="AM49" i="20" s="1"/>
  <c r="L9" i="17" s="1"/>
  <c r="AJ14" i="20"/>
  <c r="AT47" i="20"/>
  <c r="AT48" i="20" s="1"/>
  <c r="AT49" i="20" s="1"/>
  <c r="S9" i="17" s="1"/>
  <c r="AL47" i="20"/>
  <c r="AL48" i="20" s="1"/>
  <c r="AL49" i="20" s="1"/>
  <c r="K9" i="17" s="1"/>
  <c r="AN47" i="20"/>
  <c r="AN48" i="20" s="1"/>
  <c r="AN49" i="20" s="1"/>
  <c r="M9" i="17" s="1"/>
  <c r="BQ47" i="20"/>
  <c r="BQ48" i="20" s="1"/>
  <c r="BQ49" i="20" s="1"/>
  <c r="AP9" i="17" s="1"/>
  <c r="AU47" i="20"/>
  <c r="AU48" i="20" s="1"/>
  <c r="AU49" i="20" s="1"/>
  <c r="T9" i="17" s="1"/>
  <c r="BI47" i="20"/>
  <c r="BI48" i="20" s="1"/>
  <c r="BI49" i="20" s="1"/>
  <c r="AH9" i="17" s="1"/>
  <c r="AZ47" i="20"/>
  <c r="AZ48" i="20" s="1"/>
  <c r="AZ49" i="20" s="1"/>
  <c r="Y9" i="17" s="1"/>
  <c r="BP47" i="20"/>
  <c r="BP48" i="20" s="1"/>
  <c r="BP49" i="20" s="1"/>
  <c r="AO9" i="17" s="1"/>
  <c r="AO47" i="20"/>
  <c r="AO48" i="20" s="1"/>
  <c r="AO49" i="20" s="1"/>
  <c r="N9" i="17" s="1"/>
  <c r="BH47" i="20"/>
  <c r="BH48" i="20" s="1"/>
  <c r="BH49" i="20" s="1"/>
  <c r="AG9" i="17" s="1"/>
  <c r="AQ47" i="20"/>
  <c r="AQ48" i="20" s="1"/>
  <c r="AQ49" i="20" s="1"/>
  <c r="P9" i="17" s="1"/>
  <c r="AV47" i="20"/>
  <c r="AV48" i="20" s="1"/>
  <c r="AV49" i="20" s="1"/>
  <c r="U9" i="17" s="1"/>
  <c r="BF47" i="20"/>
  <c r="BF48" i="20" s="1"/>
  <c r="BF49" i="20" s="1"/>
  <c r="AE9" i="17" s="1"/>
  <c r="AS47" i="20"/>
  <c r="AS48" i="20" s="1"/>
  <c r="AS49" i="20" s="1"/>
  <c r="R9" i="17" s="1"/>
  <c r="BG47" i="20"/>
  <c r="BG48" i="20" s="1"/>
  <c r="BG49" i="20" s="1"/>
  <c r="AF9" i="17" s="1"/>
  <c r="BO47" i="20"/>
  <c r="BO48" i="20" s="1"/>
  <c r="BO49" i="20" s="1"/>
  <c r="AN9" i="17" s="1"/>
  <c r="AK14" i="20"/>
  <c r="BC47" i="20"/>
  <c r="BC48" i="20" s="1"/>
  <c r="BC49" i="20" s="1"/>
  <c r="AB9" i="17" s="1"/>
  <c r="AX47" i="20"/>
  <c r="AX48" i="20" s="1"/>
  <c r="AX49" i="20" s="1"/>
  <c r="W9" i="17" s="1"/>
  <c r="AK47" i="20"/>
  <c r="AK48" i="20" s="1"/>
  <c r="AK49" i="20" s="1"/>
  <c r="J9" i="17" s="1"/>
  <c r="BK47" i="20"/>
  <c r="BK48" i="20" s="1"/>
  <c r="BK49" i="20" s="1"/>
  <c r="AJ9" i="17" s="1"/>
  <c r="BN47" i="20"/>
  <c r="BN48" i="20" s="1"/>
  <c r="BN49" i="20" s="1"/>
  <c r="AM9" i="17" s="1"/>
  <c r="AL14" i="20"/>
  <c r="AY47" i="20"/>
  <c r="AY48" i="20" s="1"/>
  <c r="AY49" i="20" s="1"/>
  <c r="X9" i="17" s="1"/>
  <c r="AP47" i="20"/>
  <c r="AP48" i="20" s="1"/>
  <c r="AP49" i="20" s="1"/>
  <c r="O9" i="17" s="1"/>
  <c r="BB47" i="20"/>
  <c r="BB48" i="20" s="1"/>
  <c r="BB49" i="20" s="1"/>
  <c r="AA9" i="17" s="1"/>
  <c r="BE47" i="20"/>
  <c r="BE48" i="20" s="1"/>
  <c r="BE49" i="20" s="1"/>
  <c r="AD9" i="17" s="1"/>
  <c r="AR47" i="20"/>
  <c r="AR48" i="20" s="1"/>
  <c r="AR49" i="20" s="1"/>
  <c r="Q9" i="17" s="1"/>
  <c r="BR47" i="20"/>
  <c r="BR48" i="20" s="1"/>
  <c r="BR49" i="20" s="1"/>
  <c r="AQ9" i="17" s="1"/>
  <c r="BL47" i="20"/>
  <c r="BL48" i="20" s="1"/>
  <c r="BL49" i="20" s="1"/>
  <c r="AK9" i="17" s="1"/>
  <c r="BA47" i="20"/>
  <c r="BA48" i="20" s="1"/>
  <c r="BA49" i="20" s="1"/>
  <c r="Z9" i="17" s="1"/>
  <c r="AW47" i="20"/>
  <c r="AW48" i="20" s="1"/>
  <c r="AW49" i="20" s="1"/>
  <c r="V9" i="17" s="1"/>
  <c r="AJ47" i="20"/>
  <c r="AJ48" i="20" s="1"/>
  <c r="AJ49" i="20" s="1"/>
  <c r="I9" i="17" s="1"/>
  <c r="BJ47" i="20"/>
  <c r="BJ48" i="20" s="1"/>
  <c r="BJ49" i="20" s="1"/>
  <c r="AI9" i="17" s="1"/>
  <c r="BM47" i="20"/>
  <c r="BM48" i="20" s="1"/>
  <c r="BM49" i="20" s="1"/>
  <c r="AL9" i="17" s="1"/>
  <c r="C5" i="16"/>
  <c r="F11" i="5"/>
  <c r="H9" i="17" l="1"/>
  <c r="AJ13" i="20"/>
  <c r="AL13" i="20"/>
  <c r="AK13" i="20"/>
  <c r="I83" i="12"/>
  <c r="J83" i="12"/>
  <c r="K83" i="12"/>
  <c r="L83" i="12"/>
  <c r="M83" i="12"/>
  <c r="N83" i="12"/>
  <c r="O83" i="12"/>
  <c r="P83" i="12"/>
  <c r="Q83" i="12"/>
  <c r="R83" i="12"/>
  <c r="S83" i="12"/>
  <c r="T83" i="12"/>
  <c r="U83" i="12"/>
  <c r="V83" i="12"/>
  <c r="W83" i="12"/>
  <c r="X83" i="12"/>
  <c r="Y83" i="12"/>
  <c r="Z83" i="12"/>
  <c r="AA83" i="12"/>
  <c r="AB83" i="12"/>
  <c r="AC83" i="12"/>
  <c r="AD83" i="12"/>
  <c r="AE83" i="12"/>
  <c r="AF83" i="12"/>
  <c r="AG83" i="12"/>
  <c r="AH83" i="12"/>
  <c r="AI83" i="12"/>
  <c r="AJ83" i="12"/>
  <c r="AK83" i="12"/>
  <c r="AL83" i="12"/>
  <c r="AM83" i="12"/>
  <c r="AN83" i="12"/>
  <c r="AO83" i="12"/>
  <c r="AP83" i="12"/>
  <c r="AQ83" i="12"/>
  <c r="H83" i="12"/>
  <c r="AQ48" i="17"/>
  <c r="AP48" i="17"/>
  <c r="AO48" i="17"/>
  <c r="AN48" i="17"/>
  <c r="AM48" i="17"/>
  <c r="AL48" i="17"/>
  <c r="AK48" i="17"/>
  <c r="AJ48" i="17"/>
  <c r="AI48" i="17"/>
  <c r="AH48" i="17"/>
  <c r="AG48" i="17"/>
  <c r="AF48" i="17"/>
  <c r="AE48" i="17"/>
  <c r="AD48" i="17"/>
  <c r="AC48" i="17"/>
  <c r="AB48" i="17"/>
  <c r="AA48" i="17"/>
  <c r="Z48" i="17"/>
  <c r="Y48" i="17"/>
  <c r="X48" i="17"/>
  <c r="W48" i="17"/>
  <c r="V48" i="17"/>
  <c r="U48" i="17"/>
  <c r="T48" i="17"/>
  <c r="S48" i="17"/>
  <c r="R48" i="17"/>
  <c r="Q48" i="17"/>
  <c r="P48" i="17"/>
  <c r="O48" i="17"/>
  <c r="N48" i="17"/>
  <c r="M48" i="17"/>
  <c r="L48" i="17"/>
  <c r="K48" i="17"/>
  <c r="J48" i="17"/>
  <c r="I48" i="17"/>
  <c r="H48" i="17"/>
  <c r="P84" i="12" l="1"/>
  <c r="P27" i="17" s="1"/>
  <c r="X84" i="12"/>
  <c r="X27" i="17" s="1"/>
  <c r="AF84" i="12"/>
  <c r="AF27" i="17" s="1"/>
  <c r="AN84" i="12"/>
  <c r="AN27" i="17" s="1"/>
  <c r="G99" i="12"/>
  <c r="G100" i="12" s="1"/>
  <c r="I106" i="12"/>
  <c r="J106" i="12"/>
  <c r="K106" i="12"/>
  <c r="L106" i="12"/>
  <c r="M106" i="12"/>
  <c r="N106" i="12"/>
  <c r="O106" i="12"/>
  <c r="P106" i="12"/>
  <c r="Q106" i="12"/>
  <c r="R106" i="12"/>
  <c r="S106" i="12"/>
  <c r="T106" i="12"/>
  <c r="U106" i="12"/>
  <c r="V106" i="12"/>
  <c r="W106" i="12"/>
  <c r="X106" i="12"/>
  <c r="Y106" i="12"/>
  <c r="Z106" i="12"/>
  <c r="AA106" i="12"/>
  <c r="AB106" i="12"/>
  <c r="AC106" i="12"/>
  <c r="AD106" i="12"/>
  <c r="AE106" i="12"/>
  <c r="AF106" i="12"/>
  <c r="AG106" i="12"/>
  <c r="AH106" i="12"/>
  <c r="AI106" i="12"/>
  <c r="AJ106" i="12"/>
  <c r="AK106" i="12"/>
  <c r="AL106" i="12"/>
  <c r="AM106" i="12"/>
  <c r="AN106" i="12"/>
  <c r="AO106" i="12"/>
  <c r="AP106" i="12"/>
  <c r="AQ106" i="12"/>
  <c r="H106" i="12"/>
  <c r="I74" i="12"/>
  <c r="J74" i="12"/>
  <c r="K74" i="12"/>
  <c r="L74" i="12"/>
  <c r="M74" i="12"/>
  <c r="N74" i="12"/>
  <c r="O74" i="12"/>
  <c r="P74" i="12"/>
  <c r="Q74" i="12"/>
  <c r="R74" i="12"/>
  <c r="S74" i="12"/>
  <c r="T74" i="12"/>
  <c r="U74" i="12"/>
  <c r="V74" i="12"/>
  <c r="W74" i="12"/>
  <c r="X74" i="12"/>
  <c r="Y74" i="12"/>
  <c r="Z74" i="12"/>
  <c r="AA74" i="12"/>
  <c r="AB74" i="12"/>
  <c r="AC74" i="12"/>
  <c r="AD74" i="12"/>
  <c r="AE74" i="12"/>
  <c r="AF74" i="12"/>
  <c r="AG74" i="12"/>
  <c r="AH74" i="12"/>
  <c r="AI74" i="12"/>
  <c r="AJ74" i="12"/>
  <c r="AK74" i="12"/>
  <c r="AL74" i="12"/>
  <c r="AM74" i="12"/>
  <c r="AN74" i="12"/>
  <c r="AO74" i="12"/>
  <c r="AP74" i="12"/>
  <c r="AQ74" i="12"/>
  <c r="I56" i="12"/>
  <c r="J56" i="12"/>
  <c r="K56" i="12"/>
  <c r="L56" i="12"/>
  <c r="M56" i="12"/>
  <c r="N56" i="12"/>
  <c r="O56" i="12"/>
  <c r="P56" i="12"/>
  <c r="Q56" i="12"/>
  <c r="R56" i="12"/>
  <c r="S56" i="12"/>
  <c r="T56" i="12"/>
  <c r="U56" i="12"/>
  <c r="V56" i="12"/>
  <c r="W56" i="12"/>
  <c r="X56" i="12"/>
  <c r="Y56" i="12"/>
  <c r="Z56" i="12"/>
  <c r="AA56" i="12"/>
  <c r="AB56" i="12"/>
  <c r="AC56" i="12"/>
  <c r="AD56" i="12"/>
  <c r="AE56" i="12"/>
  <c r="AF56" i="12"/>
  <c r="AG56" i="12"/>
  <c r="AH56" i="12"/>
  <c r="AI56" i="12"/>
  <c r="AJ56" i="12"/>
  <c r="AK56" i="12"/>
  <c r="AL56" i="12"/>
  <c r="AM56" i="12"/>
  <c r="AN56" i="12"/>
  <c r="AO56" i="12"/>
  <c r="AP56" i="12"/>
  <c r="AQ56" i="12"/>
  <c r="I30" i="12"/>
  <c r="J30" i="12"/>
  <c r="K30" i="12"/>
  <c r="L30" i="12"/>
  <c r="M30" i="12"/>
  <c r="N30" i="12"/>
  <c r="O30" i="12"/>
  <c r="P30" i="12"/>
  <c r="Q30" i="12"/>
  <c r="R30" i="12"/>
  <c r="S30" i="12"/>
  <c r="T30" i="12"/>
  <c r="U30" i="12"/>
  <c r="V30" i="12"/>
  <c r="W30" i="12"/>
  <c r="X30" i="12"/>
  <c r="Y30" i="12"/>
  <c r="Z30" i="12"/>
  <c r="AA30" i="12"/>
  <c r="AB30" i="12"/>
  <c r="AC30" i="12"/>
  <c r="AD30" i="12"/>
  <c r="AE30" i="12"/>
  <c r="AF30" i="12"/>
  <c r="AG30" i="12"/>
  <c r="AH30" i="12"/>
  <c r="AI30" i="12"/>
  <c r="AJ30" i="12"/>
  <c r="AK30" i="12"/>
  <c r="AL30" i="12"/>
  <c r="AM30" i="12"/>
  <c r="AN30" i="12"/>
  <c r="AO30" i="12"/>
  <c r="AP30" i="12"/>
  <c r="AQ30" i="12"/>
  <c r="Q61" i="11"/>
  <c r="K16" i="11"/>
  <c r="X9" i="11"/>
  <c r="X10" i="11" s="1"/>
  <c r="X8" i="11"/>
  <c r="Y8" i="11" s="1"/>
  <c r="V9" i="11"/>
  <c r="V10" i="11" s="1"/>
  <c r="V11" i="11" s="1"/>
  <c r="V12" i="11" s="1"/>
  <c r="V13" i="11" s="1"/>
  <c r="V14" i="11" s="1"/>
  <c r="V15" i="11" s="1"/>
  <c r="V16" i="11" s="1"/>
  <c r="V17" i="11" s="1"/>
  <c r="V18" i="11" s="1"/>
  <c r="V19" i="11" s="1"/>
  <c r="V20" i="11" s="1"/>
  <c r="V21" i="11" s="1"/>
  <c r="V22" i="11" s="1"/>
  <c r="V23" i="11" s="1"/>
  <c r="V24" i="11" s="1"/>
  <c r="V25" i="11" s="1"/>
  <c r="V26" i="11" s="1"/>
  <c r="V27" i="11" s="1"/>
  <c r="V28" i="11" s="1"/>
  <c r="V29" i="11" s="1"/>
  <c r="V30" i="11" s="1"/>
  <c r="V31" i="11" s="1"/>
  <c r="V32" i="11" s="1"/>
  <c r="V33" i="11" s="1"/>
  <c r="V34" i="11" s="1"/>
  <c r="V35" i="11" s="1"/>
  <c r="V36" i="11" s="1"/>
  <c r="V37" i="11" s="1"/>
  <c r="V38" i="11" s="1"/>
  <c r="V39" i="11" s="1"/>
  <c r="V40" i="11" s="1"/>
  <c r="V41" i="11" s="1"/>
  <c r="V42" i="11" s="1"/>
  <c r="V43" i="11" s="1"/>
  <c r="V44" i="11" s="1"/>
  <c r="V45" i="11" s="1"/>
  <c r="V46" i="11" s="1"/>
  <c r="V47" i="11" s="1"/>
  <c r="V48" i="11" s="1"/>
  <c r="V49" i="11" s="1"/>
  <c r="V50" i="11" s="1"/>
  <c r="V51" i="11" s="1"/>
  <c r="V52" i="11" s="1"/>
  <c r="V53" i="11" s="1"/>
  <c r="V54" i="11" s="1"/>
  <c r="V55" i="11" s="1"/>
  <c r="V56" i="11" s="1"/>
  <c r="V57" i="11" s="1"/>
  <c r="V58" i="11" s="1"/>
  <c r="V59" i="11" s="1"/>
  <c r="V60" i="11" s="1"/>
  <c r="V61" i="11" s="1"/>
  <c r="V62" i="11" s="1"/>
  <c r="V63" i="11" s="1"/>
  <c r="V64" i="11" s="1"/>
  <c r="V65" i="11" s="1"/>
  <c r="V66" i="11" s="1"/>
  <c r="V67" i="11" s="1"/>
  <c r="V68" i="11" s="1"/>
  <c r="V69" i="11" s="1"/>
  <c r="W69" i="11" s="1"/>
  <c r="V8" i="11"/>
  <c r="W8" i="11" s="1"/>
  <c r="T27" i="11"/>
  <c r="U27" i="11" s="1"/>
  <c r="T28" i="11"/>
  <c r="U28" i="11" s="1"/>
  <c r="T29" i="11"/>
  <c r="U29" i="11" s="1"/>
  <c r="T30" i="11"/>
  <c r="U30" i="11" s="1"/>
  <c r="T31" i="11"/>
  <c r="U31" i="11" s="1"/>
  <c r="T32" i="11"/>
  <c r="U32" i="11" s="1"/>
  <c r="T33" i="11"/>
  <c r="U33" i="11" s="1"/>
  <c r="T34" i="11"/>
  <c r="U34" i="11" s="1"/>
  <c r="T35" i="11"/>
  <c r="U35" i="11" s="1"/>
  <c r="T36" i="11"/>
  <c r="U36" i="11" s="1"/>
  <c r="T37" i="11"/>
  <c r="U37" i="11" s="1"/>
  <c r="T38" i="11"/>
  <c r="U38" i="11" s="1"/>
  <c r="T39" i="11"/>
  <c r="U39" i="11" s="1"/>
  <c r="T40" i="11"/>
  <c r="U40" i="11" s="1"/>
  <c r="T41" i="11"/>
  <c r="U41" i="11" s="1"/>
  <c r="T42" i="11"/>
  <c r="U42" i="11" s="1"/>
  <c r="T43" i="11"/>
  <c r="U43" i="11" s="1"/>
  <c r="T44" i="11"/>
  <c r="U44" i="11" s="1"/>
  <c r="T45" i="11"/>
  <c r="U45" i="11" s="1"/>
  <c r="T46" i="11"/>
  <c r="U46" i="11" s="1"/>
  <c r="T47" i="11"/>
  <c r="U47" i="11" s="1"/>
  <c r="T48" i="11"/>
  <c r="U48" i="11" s="1"/>
  <c r="T49" i="11"/>
  <c r="U49" i="11" s="1"/>
  <c r="T50" i="11"/>
  <c r="U50" i="11" s="1"/>
  <c r="T51" i="11"/>
  <c r="U51" i="11" s="1"/>
  <c r="T52" i="11"/>
  <c r="U52" i="11" s="1"/>
  <c r="T53" i="11"/>
  <c r="U53" i="11" s="1"/>
  <c r="T54" i="11"/>
  <c r="U54" i="11" s="1"/>
  <c r="T55" i="11"/>
  <c r="U55" i="11" s="1"/>
  <c r="T56" i="11"/>
  <c r="U56" i="11" s="1"/>
  <c r="T57" i="11"/>
  <c r="U57" i="11" s="1"/>
  <c r="T58" i="11"/>
  <c r="U58" i="11" s="1"/>
  <c r="T59" i="11"/>
  <c r="U59" i="11" s="1"/>
  <c r="T60" i="11"/>
  <c r="U60" i="11" s="1"/>
  <c r="T61" i="11"/>
  <c r="U61" i="11" s="1"/>
  <c r="T62" i="11"/>
  <c r="U62" i="11" s="1"/>
  <c r="T63" i="11"/>
  <c r="U63" i="11" s="1"/>
  <c r="T64" i="11"/>
  <c r="U64" i="11" s="1"/>
  <c r="T65" i="11"/>
  <c r="U65" i="11" s="1"/>
  <c r="T66" i="11"/>
  <c r="U66" i="11" s="1"/>
  <c r="T67" i="11"/>
  <c r="U67" i="11" s="1"/>
  <c r="T68" i="11"/>
  <c r="U68" i="11" s="1"/>
  <c r="T69" i="11"/>
  <c r="U69" i="11" s="1"/>
  <c r="R22" i="11"/>
  <c r="S22" i="11" s="1"/>
  <c r="R23" i="11"/>
  <c r="S23" i="11" s="1"/>
  <c r="R24" i="11"/>
  <c r="S24" i="11" s="1"/>
  <c r="R25" i="11"/>
  <c r="S25" i="11" s="1"/>
  <c r="R26" i="11"/>
  <c r="S26" i="11" s="1"/>
  <c r="R27" i="11"/>
  <c r="S27" i="11" s="1"/>
  <c r="R28" i="11"/>
  <c r="S28" i="11" s="1"/>
  <c r="R29" i="11"/>
  <c r="S29" i="11" s="1"/>
  <c r="R30" i="11"/>
  <c r="S30" i="11" s="1"/>
  <c r="R31" i="11"/>
  <c r="S31" i="11" s="1"/>
  <c r="R32" i="11"/>
  <c r="S32" i="11" s="1"/>
  <c r="R33" i="11"/>
  <c r="S33" i="11" s="1"/>
  <c r="R34" i="11"/>
  <c r="S34" i="11" s="1"/>
  <c r="R35" i="11"/>
  <c r="S35" i="11" s="1"/>
  <c r="R36" i="11"/>
  <c r="S36" i="11" s="1"/>
  <c r="R37" i="11"/>
  <c r="S37" i="11" s="1"/>
  <c r="R38" i="11"/>
  <c r="S38" i="11" s="1"/>
  <c r="R39" i="11"/>
  <c r="S39" i="11" s="1"/>
  <c r="R40" i="11"/>
  <c r="S40" i="11" s="1"/>
  <c r="R41" i="11"/>
  <c r="S41" i="11" s="1"/>
  <c r="R42" i="11"/>
  <c r="S42" i="11" s="1"/>
  <c r="R43" i="11"/>
  <c r="S43" i="11" s="1"/>
  <c r="R44" i="11"/>
  <c r="S44" i="11" s="1"/>
  <c r="R45" i="11"/>
  <c r="S45" i="11" s="1"/>
  <c r="R46" i="11"/>
  <c r="S46" i="11" s="1"/>
  <c r="R47" i="11"/>
  <c r="S47" i="11" s="1"/>
  <c r="R48" i="11"/>
  <c r="S48" i="11" s="1"/>
  <c r="R49" i="11"/>
  <c r="S49" i="11" s="1"/>
  <c r="R50" i="11"/>
  <c r="S50" i="11" s="1"/>
  <c r="R51" i="11"/>
  <c r="S51" i="11" s="1"/>
  <c r="R52" i="11"/>
  <c r="S52" i="11" s="1"/>
  <c r="R53" i="11"/>
  <c r="S53" i="11" s="1"/>
  <c r="R54" i="11"/>
  <c r="S54" i="11" s="1"/>
  <c r="R55" i="11"/>
  <c r="S55" i="11" s="1"/>
  <c r="R56" i="11"/>
  <c r="S56" i="11" s="1"/>
  <c r="R57" i="11"/>
  <c r="S57" i="11" s="1"/>
  <c r="R58" i="11"/>
  <c r="S58" i="11" s="1"/>
  <c r="R59" i="11"/>
  <c r="S59" i="11" s="1"/>
  <c r="R60" i="11"/>
  <c r="S60" i="11" s="1"/>
  <c r="R61" i="11"/>
  <c r="S61" i="11" s="1"/>
  <c r="R62" i="11"/>
  <c r="S62" i="11" s="1"/>
  <c r="R63" i="11"/>
  <c r="S63" i="11" s="1"/>
  <c r="R64" i="11"/>
  <c r="S64" i="11" s="1"/>
  <c r="R65" i="11"/>
  <c r="S65" i="11" s="1"/>
  <c r="R66" i="11"/>
  <c r="S66" i="11" s="1"/>
  <c r="R67" i="11"/>
  <c r="S67" i="11" s="1"/>
  <c r="R68" i="11"/>
  <c r="S68" i="11" s="1"/>
  <c r="R69" i="11"/>
  <c r="S69" i="11" s="1"/>
  <c r="P17" i="11"/>
  <c r="Q17" i="11" s="1"/>
  <c r="P18" i="11"/>
  <c r="Q18" i="11" s="1"/>
  <c r="P19" i="11"/>
  <c r="Q19" i="11" s="1"/>
  <c r="P20" i="11"/>
  <c r="Q20" i="11" s="1"/>
  <c r="P21" i="11"/>
  <c r="Q21" i="11" s="1"/>
  <c r="P22" i="11"/>
  <c r="Q22" i="11" s="1"/>
  <c r="P23" i="11"/>
  <c r="Q23" i="11" s="1"/>
  <c r="P24" i="11"/>
  <c r="Q24" i="11" s="1"/>
  <c r="P25" i="11"/>
  <c r="Q25" i="11" s="1"/>
  <c r="P26" i="11"/>
  <c r="Q26" i="11" s="1"/>
  <c r="P27" i="11"/>
  <c r="Q27" i="11" s="1"/>
  <c r="P28" i="11"/>
  <c r="Q28" i="11" s="1"/>
  <c r="P29" i="11"/>
  <c r="Q29" i="11" s="1"/>
  <c r="P30" i="11"/>
  <c r="Q30" i="11" s="1"/>
  <c r="P31" i="11"/>
  <c r="Q31" i="11" s="1"/>
  <c r="P32" i="11"/>
  <c r="Q32" i="11" s="1"/>
  <c r="P33" i="11"/>
  <c r="Q33" i="11" s="1"/>
  <c r="P34" i="11"/>
  <c r="Q34" i="11" s="1"/>
  <c r="P35" i="11"/>
  <c r="Q35" i="11" s="1"/>
  <c r="P36" i="11"/>
  <c r="Q36" i="11" s="1"/>
  <c r="P37" i="11"/>
  <c r="Q37" i="11" s="1"/>
  <c r="P38" i="11"/>
  <c r="Q38" i="11" s="1"/>
  <c r="P39" i="11"/>
  <c r="Q39" i="11" s="1"/>
  <c r="P40" i="11"/>
  <c r="Q40" i="11" s="1"/>
  <c r="P41" i="11"/>
  <c r="Q41" i="11" s="1"/>
  <c r="P42" i="11"/>
  <c r="Q42" i="11" s="1"/>
  <c r="P43" i="11"/>
  <c r="Q43" i="11" s="1"/>
  <c r="P44" i="11"/>
  <c r="Q44" i="11" s="1"/>
  <c r="P45" i="11"/>
  <c r="Q45" i="11" s="1"/>
  <c r="P46" i="11"/>
  <c r="Q46" i="11" s="1"/>
  <c r="P47" i="11"/>
  <c r="Q47" i="11" s="1"/>
  <c r="P48" i="11"/>
  <c r="Q48" i="11" s="1"/>
  <c r="P49" i="11"/>
  <c r="Q49" i="11" s="1"/>
  <c r="P50" i="11"/>
  <c r="Q50" i="11" s="1"/>
  <c r="P51" i="11"/>
  <c r="Q51" i="11" s="1"/>
  <c r="P52" i="11"/>
  <c r="Q52" i="11" s="1"/>
  <c r="P53" i="11"/>
  <c r="Q53" i="11" s="1"/>
  <c r="P54" i="11"/>
  <c r="Q54" i="11" s="1"/>
  <c r="P55" i="11"/>
  <c r="Q55" i="11" s="1"/>
  <c r="P56" i="11"/>
  <c r="Q56" i="11" s="1"/>
  <c r="P57" i="11"/>
  <c r="Q57" i="11" s="1"/>
  <c r="P58" i="11"/>
  <c r="Q58" i="11" s="1"/>
  <c r="P59" i="11"/>
  <c r="Q59" i="11" s="1"/>
  <c r="P60" i="11"/>
  <c r="Q60" i="11" s="1"/>
  <c r="P61" i="11"/>
  <c r="P62" i="11"/>
  <c r="Q62" i="11" s="1"/>
  <c r="P63" i="11"/>
  <c r="Q63" i="11" s="1"/>
  <c r="P64" i="11"/>
  <c r="Q64" i="11" s="1"/>
  <c r="P65" i="11"/>
  <c r="Q65" i="11" s="1"/>
  <c r="P66" i="11"/>
  <c r="Q66" i="11" s="1"/>
  <c r="P67" i="11"/>
  <c r="Q67" i="11" s="1"/>
  <c r="P68" i="11"/>
  <c r="Q68" i="11" s="1"/>
  <c r="P69" i="11"/>
  <c r="Q69" i="11" s="1"/>
  <c r="N14" i="11"/>
  <c r="O14" i="11" s="1"/>
  <c r="N15" i="11"/>
  <c r="O15" i="11" s="1"/>
  <c r="N16" i="11"/>
  <c r="O16" i="11" s="1"/>
  <c r="N17" i="11"/>
  <c r="O17" i="11" s="1"/>
  <c r="N18" i="11"/>
  <c r="O18" i="11" s="1"/>
  <c r="N19" i="11"/>
  <c r="O19" i="11" s="1"/>
  <c r="N20" i="11"/>
  <c r="O20" i="11" s="1"/>
  <c r="N21" i="11"/>
  <c r="O21" i="11" s="1"/>
  <c r="N22" i="11"/>
  <c r="O22" i="11" s="1"/>
  <c r="N23" i="11"/>
  <c r="O23" i="11" s="1"/>
  <c r="N24" i="11"/>
  <c r="O24" i="11" s="1"/>
  <c r="N25" i="11"/>
  <c r="O25" i="11" s="1"/>
  <c r="N26" i="11"/>
  <c r="O26" i="11" s="1"/>
  <c r="N27" i="11"/>
  <c r="O27" i="11" s="1"/>
  <c r="N28" i="11"/>
  <c r="O28" i="11" s="1"/>
  <c r="N29" i="11"/>
  <c r="O29" i="11" s="1"/>
  <c r="N30" i="11"/>
  <c r="O30" i="11" s="1"/>
  <c r="N31" i="11"/>
  <c r="O31" i="11" s="1"/>
  <c r="N32" i="11"/>
  <c r="O32" i="11" s="1"/>
  <c r="N33" i="11"/>
  <c r="O33" i="11" s="1"/>
  <c r="N34" i="11"/>
  <c r="O34" i="11" s="1"/>
  <c r="N35" i="11"/>
  <c r="O35" i="11" s="1"/>
  <c r="N36" i="11"/>
  <c r="O36" i="11" s="1"/>
  <c r="N37" i="11"/>
  <c r="O37" i="11" s="1"/>
  <c r="N38" i="11"/>
  <c r="O38" i="11" s="1"/>
  <c r="N39" i="11"/>
  <c r="O39" i="11" s="1"/>
  <c r="N40" i="11"/>
  <c r="O40" i="11" s="1"/>
  <c r="N41" i="11"/>
  <c r="O41" i="11" s="1"/>
  <c r="N42" i="11"/>
  <c r="O42" i="11" s="1"/>
  <c r="N43" i="11"/>
  <c r="O43" i="11" s="1"/>
  <c r="N44" i="11"/>
  <c r="O44" i="11" s="1"/>
  <c r="N45" i="11"/>
  <c r="O45" i="11" s="1"/>
  <c r="N46" i="11"/>
  <c r="O46" i="11" s="1"/>
  <c r="N47" i="11"/>
  <c r="O47" i="11" s="1"/>
  <c r="N48" i="11"/>
  <c r="O48" i="11" s="1"/>
  <c r="N49" i="11"/>
  <c r="O49" i="11" s="1"/>
  <c r="N50" i="11"/>
  <c r="O50" i="11" s="1"/>
  <c r="N51" i="11"/>
  <c r="O51" i="11" s="1"/>
  <c r="N52" i="11"/>
  <c r="O52" i="11" s="1"/>
  <c r="N53" i="11"/>
  <c r="O53" i="11" s="1"/>
  <c r="N54" i="11"/>
  <c r="O54" i="11" s="1"/>
  <c r="N55" i="11"/>
  <c r="O55" i="11" s="1"/>
  <c r="N56" i="11"/>
  <c r="O56" i="11" s="1"/>
  <c r="N57" i="11"/>
  <c r="O57" i="11" s="1"/>
  <c r="N58" i="11"/>
  <c r="O58" i="11" s="1"/>
  <c r="N59" i="11"/>
  <c r="O59" i="11" s="1"/>
  <c r="N60" i="11"/>
  <c r="O60" i="11" s="1"/>
  <c r="N61" i="11"/>
  <c r="O61" i="11" s="1"/>
  <c r="N62" i="11"/>
  <c r="O62" i="11" s="1"/>
  <c r="N63" i="11"/>
  <c r="O63" i="11" s="1"/>
  <c r="N64" i="11"/>
  <c r="O64" i="11" s="1"/>
  <c r="N65" i="11"/>
  <c r="O65" i="11" s="1"/>
  <c r="N66" i="11"/>
  <c r="O66" i="11" s="1"/>
  <c r="N67" i="11"/>
  <c r="O67" i="11" s="1"/>
  <c r="N68" i="11"/>
  <c r="O68" i="11" s="1"/>
  <c r="N69" i="11"/>
  <c r="O69" i="11" s="1"/>
  <c r="L12" i="11"/>
  <c r="M12" i="11" s="1"/>
  <c r="L13" i="11"/>
  <c r="M13" i="11" s="1"/>
  <c r="L14" i="11"/>
  <c r="M14" i="11" s="1"/>
  <c r="L15" i="11"/>
  <c r="M15" i="11" s="1"/>
  <c r="L16" i="11"/>
  <c r="M16" i="11" s="1"/>
  <c r="L17" i="11"/>
  <c r="M17" i="11" s="1"/>
  <c r="L18" i="11"/>
  <c r="M18" i="11" s="1"/>
  <c r="L19" i="11"/>
  <c r="M19" i="11" s="1"/>
  <c r="L20" i="11"/>
  <c r="M20" i="11" s="1"/>
  <c r="L21" i="11"/>
  <c r="M21" i="11" s="1"/>
  <c r="L22" i="11"/>
  <c r="M22" i="11" s="1"/>
  <c r="L23" i="11"/>
  <c r="M23" i="11" s="1"/>
  <c r="L24" i="11"/>
  <c r="M24" i="11" s="1"/>
  <c r="L25" i="11"/>
  <c r="M25" i="11" s="1"/>
  <c r="L26" i="11"/>
  <c r="M26" i="11" s="1"/>
  <c r="L27" i="11"/>
  <c r="M27" i="11" s="1"/>
  <c r="L28" i="11"/>
  <c r="M28" i="11" s="1"/>
  <c r="L29" i="11"/>
  <c r="M29" i="11" s="1"/>
  <c r="L30" i="11"/>
  <c r="M30" i="11" s="1"/>
  <c r="L31" i="11"/>
  <c r="M31" i="11" s="1"/>
  <c r="L32" i="11"/>
  <c r="M32" i="11" s="1"/>
  <c r="L33" i="11"/>
  <c r="M33" i="11" s="1"/>
  <c r="L34" i="11"/>
  <c r="M34" i="11" s="1"/>
  <c r="L35" i="11"/>
  <c r="M35" i="11" s="1"/>
  <c r="L36" i="11"/>
  <c r="M36" i="11" s="1"/>
  <c r="L37" i="11"/>
  <c r="M37" i="11" s="1"/>
  <c r="L38" i="11"/>
  <c r="M38" i="11" s="1"/>
  <c r="L39" i="11"/>
  <c r="M39" i="11" s="1"/>
  <c r="L40" i="11"/>
  <c r="M40" i="11" s="1"/>
  <c r="L41" i="11"/>
  <c r="M41" i="11" s="1"/>
  <c r="L42" i="11"/>
  <c r="M42" i="11" s="1"/>
  <c r="L43" i="11"/>
  <c r="M43" i="11" s="1"/>
  <c r="L44" i="11"/>
  <c r="M44" i="11" s="1"/>
  <c r="L45" i="11"/>
  <c r="M45" i="11" s="1"/>
  <c r="L46" i="11"/>
  <c r="M46" i="11" s="1"/>
  <c r="L47" i="11"/>
  <c r="M47" i="11" s="1"/>
  <c r="L48" i="11"/>
  <c r="M48" i="11" s="1"/>
  <c r="L49" i="11"/>
  <c r="M49" i="11" s="1"/>
  <c r="L50" i="11"/>
  <c r="M50" i="11" s="1"/>
  <c r="L51" i="11"/>
  <c r="M51" i="11" s="1"/>
  <c r="L52" i="11"/>
  <c r="M52" i="11" s="1"/>
  <c r="L53" i="11"/>
  <c r="M53" i="11" s="1"/>
  <c r="L54" i="11"/>
  <c r="M54" i="11" s="1"/>
  <c r="L55" i="11"/>
  <c r="M55" i="11" s="1"/>
  <c r="L56" i="11"/>
  <c r="M56" i="11" s="1"/>
  <c r="L57" i="11"/>
  <c r="M57" i="11" s="1"/>
  <c r="L58" i="11"/>
  <c r="M58" i="11" s="1"/>
  <c r="L59" i="11"/>
  <c r="M59" i="11" s="1"/>
  <c r="L60" i="11"/>
  <c r="M60" i="11" s="1"/>
  <c r="L61" i="11"/>
  <c r="M61" i="11" s="1"/>
  <c r="L62" i="11"/>
  <c r="M62" i="11" s="1"/>
  <c r="L63" i="11"/>
  <c r="M63" i="11" s="1"/>
  <c r="L64" i="11"/>
  <c r="M64" i="11" s="1"/>
  <c r="L65" i="11"/>
  <c r="M65" i="11" s="1"/>
  <c r="L66" i="11"/>
  <c r="M66" i="11" s="1"/>
  <c r="L67" i="11"/>
  <c r="M67" i="11" s="1"/>
  <c r="L68" i="11"/>
  <c r="M68" i="11" s="1"/>
  <c r="L69" i="11"/>
  <c r="M69" i="11" s="1"/>
  <c r="J11" i="11"/>
  <c r="K11" i="11" s="1"/>
  <c r="J12" i="11"/>
  <c r="K12" i="11" s="1"/>
  <c r="J13" i="11"/>
  <c r="K13" i="11" s="1"/>
  <c r="J14" i="11"/>
  <c r="K14" i="11" s="1"/>
  <c r="J15" i="11"/>
  <c r="K15" i="11" s="1"/>
  <c r="J16" i="11"/>
  <c r="J17" i="11"/>
  <c r="K17" i="11" s="1"/>
  <c r="J18" i="11"/>
  <c r="K18" i="11" s="1"/>
  <c r="J19" i="11"/>
  <c r="K19" i="11" s="1"/>
  <c r="J20" i="11"/>
  <c r="K20" i="11" s="1"/>
  <c r="J21" i="11"/>
  <c r="K21" i="11" s="1"/>
  <c r="J22" i="11"/>
  <c r="K22" i="11" s="1"/>
  <c r="J23" i="11"/>
  <c r="K23" i="11" s="1"/>
  <c r="J24" i="11"/>
  <c r="K24" i="11" s="1"/>
  <c r="J25" i="11"/>
  <c r="K25" i="11" s="1"/>
  <c r="J26" i="11"/>
  <c r="K26" i="11" s="1"/>
  <c r="J27" i="11"/>
  <c r="K27" i="11" s="1"/>
  <c r="J28" i="11"/>
  <c r="K28" i="11" s="1"/>
  <c r="J29" i="11"/>
  <c r="K29" i="11" s="1"/>
  <c r="J30" i="11"/>
  <c r="K30" i="11" s="1"/>
  <c r="J31" i="11"/>
  <c r="K31" i="11" s="1"/>
  <c r="J32" i="11"/>
  <c r="K32" i="11" s="1"/>
  <c r="J33" i="11"/>
  <c r="K33" i="11" s="1"/>
  <c r="J34" i="11"/>
  <c r="K34" i="11" s="1"/>
  <c r="J35" i="11"/>
  <c r="K35" i="11" s="1"/>
  <c r="J36" i="11"/>
  <c r="K36" i="11" s="1"/>
  <c r="J37" i="11"/>
  <c r="K37" i="11" s="1"/>
  <c r="J38" i="11"/>
  <c r="K38" i="11" s="1"/>
  <c r="J39" i="11"/>
  <c r="K39" i="11" s="1"/>
  <c r="J40" i="11"/>
  <c r="K40" i="11" s="1"/>
  <c r="J41" i="11"/>
  <c r="K41" i="11" s="1"/>
  <c r="J42" i="11"/>
  <c r="K42" i="11" s="1"/>
  <c r="J43" i="11"/>
  <c r="K43" i="11" s="1"/>
  <c r="J44" i="11"/>
  <c r="K44" i="11" s="1"/>
  <c r="J45" i="11"/>
  <c r="K45" i="11" s="1"/>
  <c r="J46" i="11"/>
  <c r="K46" i="11" s="1"/>
  <c r="J47" i="11"/>
  <c r="K47" i="11" s="1"/>
  <c r="J48" i="11"/>
  <c r="K48" i="11" s="1"/>
  <c r="J49" i="11"/>
  <c r="K49" i="11" s="1"/>
  <c r="J50" i="11"/>
  <c r="K50" i="11" s="1"/>
  <c r="J51" i="11"/>
  <c r="K51" i="11" s="1"/>
  <c r="J52" i="11"/>
  <c r="K52" i="11" s="1"/>
  <c r="J53" i="11"/>
  <c r="K53" i="11" s="1"/>
  <c r="J54" i="11"/>
  <c r="K54" i="11" s="1"/>
  <c r="J55" i="11"/>
  <c r="K55" i="11" s="1"/>
  <c r="J56" i="11"/>
  <c r="K56" i="11" s="1"/>
  <c r="J57" i="11"/>
  <c r="K57" i="11" s="1"/>
  <c r="J58" i="11"/>
  <c r="K58" i="11" s="1"/>
  <c r="J59" i="11"/>
  <c r="K59" i="11" s="1"/>
  <c r="J60" i="11"/>
  <c r="K60" i="11" s="1"/>
  <c r="J61" i="11"/>
  <c r="K61" i="11" s="1"/>
  <c r="J62" i="11"/>
  <c r="K62" i="11" s="1"/>
  <c r="J63" i="11"/>
  <c r="K63" i="11" s="1"/>
  <c r="J64" i="11"/>
  <c r="K64" i="11" s="1"/>
  <c r="J65" i="11"/>
  <c r="K65" i="11" s="1"/>
  <c r="J66" i="11"/>
  <c r="K66" i="11" s="1"/>
  <c r="J67" i="11"/>
  <c r="K67" i="11" s="1"/>
  <c r="J68" i="11"/>
  <c r="K68" i="11" s="1"/>
  <c r="J69" i="11"/>
  <c r="K69" i="11" s="1"/>
  <c r="H10" i="11"/>
  <c r="I10" i="11" s="1"/>
  <c r="H11" i="11"/>
  <c r="I11" i="11" s="1"/>
  <c r="H12" i="11"/>
  <c r="I12" i="11" s="1"/>
  <c r="H13" i="11"/>
  <c r="I13" i="11" s="1"/>
  <c r="H14" i="11"/>
  <c r="I14" i="11" s="1"/>
  <c r="H15" i="11"/>
  <c r="I15" i="11" s="1"/>
  <c r="H16" i="11"/>
  <c r="I16" i="11" s="1"/>
  <c r="H17" i="11"/>
  <c r="I17" i="11" s="1"/>
  <c r="H18" i="11"/>
  <c r="I18" i="11" s="1"/>
  <c r="H19" i="11"/>
  <c r="I19" i="11" s="1"/>
  <c r="H20" i="11"/>
  <c r="I20" i="11" s="1"/>
  <c r="H21" i="11"/>
  <c r="I21" i="11" s="1"/>
  <c r="H22" i="11"/>
  <c r="I22" i="11" s="1"/>
  <c r="H23" i="11"/>
  <c r="I23" i="11" s="1"/>
  <c r="H24" i="11"/>
  <c r="I24" i="11" s="1"/>
  <c r="H25" i="11"/>
  <c r="I25" i="11" s="1"/>
  <c r="H26" i="11"/>
  <c r="I26" i="11" s="1"/>
  <c r="H27" i="11"/>
  <c r="I27" i="11" s="1"/>
  <c r="H28" i="11"/>
  <c r="I28" i="11" s="1"/>
  <c r="H29" i="11"/>
  <c r="I29" i="11" s="1"/>
  <c r="H30" i="11"/>
  <c r="I30" i="11" s="1"/>
  <c r="H31" i="11"/>
  <c r="I31" i="11" s="1"/>
  <c r="H32" i="11"/>
  <c r="I32" i="11" s="1"/>
  <c r="H33" i="11"/>
  <c r="I33" i="11" s="1"/>
  <c r="H34" i="11"/>
  <c r="I34" i="11" s="1"/>
  <c r="H35" i="11"/>
  <c r="I35" i="11" s="1"/>
  <c r="H36" i="11"/>
  <c r="I36" i="11" s="1"/>
  <c r="H37" i="11"/>
  <c r="I37" i="11" s="1"/>
  <c r="H38" i="11"/>
  <c r="I38" i="11" s="1"/>
  <c r="H39" i="11"/>
  <c r="I39" i="11" s="1"/>
  <c r="H40" i="11"/>
  <c r="I40" i="11" s="1"/>
  <c r="H41" i="11"/>
  <c r="I41" i="11" s="1"/>
  <c r="H42" i="11"/>
  <c r="I42" i="11" s="1"/>
  <c r="H43" i="11"/>
  <c r="I43" i="11" s="1"/>
  <c r="H44" i="11"/>
  <c r="I44" i="11" s="1"/>
  <c r="H45" i="11"/>
  <c r="I45" i="11" s="1"/>
  <c r="H46" i="11"/>
  <c r="I46" i="11" s="1"/>
  <c r="H47" i="11"/>
  <c r="I47" i="11" s="1"/>
  <c r="H48" i="11"/>
  <c r="I48" i="11" s="1"/>
  <c r="H49" i="11"/>
  <c r="I49" i="11" s="1"/>
  <c r="H50" i="11"/>
  <c r="I50" i="11" s="1"/>
  <c r="H51" i="11"/>
  <c r="I51" i="11" s="1"/>
  <c r="H52" i="11"/>
  <c r="I52" i="11" s="1"/>
  <c r="H53" i="11"/>
  <c r="I53" i="11" s="1"/>
  <c r="H54" i="11"/>
  <c r="I54" i="11" s="1"/>
  <c r="H55" i="11"/>
  <c r="I55" i="11" s="1"/>
  <c r="H56" i="11"/>
  <c r="I56" i="11" s="1"/>
  <c r="H57" i="11"/>
  <c r="I57" i="11" s="1"/>
  <c r="H58" i="11"/>
  <c r="I58" i="11" s="1"/>
  <c r="H59" i="11"/>
  <c r="I59" i="11" s="1"/>
  <c r="H60" i="11"/>
  <c r="I60" i="11" s="1"/>
  <c r="H61" i="11"/>
  <c r="I61" i="11" s="1"/>
  <c r="H62" i="11"/>
  <c r="I62" i="11" s="1"/>
  <c r="H63" i="11"/>
  <c r="I63" i="11" s="1"/>
  <c r="H64" i="11"/>
  <c r="I64" i="11" s="1"/>
  <c r="H65" i="11"/>
  <c r="I65" i="11" s="1"/>
  <c r="H66" i="11"/>
  <c r="I66" i="11" s="1"/>
  <c r="H67" i="11"/>
  <c r="I67" i="11" s="1"/>
  <c r="H68" i="11"/>
  <c r="I68" i="11" s="1"/>
  <c r="H69" i="11"/>
  <c r="I69" i="11" s="1"/>
  <c r="D11" i="5"/>
  <c r="E11" i="5"/>
  <c r="C11" i="5"/>
  <c r="L8" i="5"/>
  <c r="L7" i="5"/>
  <c r="AA8" i="5" s="1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84" i="5"/>
  <c r="L85" i="5"/>
  <c r="L86" i="5"/>
  <c r="L87" i="5"/>
  <c r="L88" i="5"/>
  <c r="L89" i="5"/>
  <c r="L90" i="5"/>
  <c r="L91" i="5"/>
  <c r="L92" i="5"/>
  <c r="L93" i="5"/>
  <c r="L94" i="5"/>
  <c r="L95" i="5"/>
  <c r="L96" i="5"/>
  <c r="L97" i="5"/>
  <c r="L98" i="5"/>
  <c r="L99" i="5"/>
  <c r="L100" i="5"/>
  <c r="L101" i="5"/>
  <c r="AO12" i="12" l="1"/>
  <c r="AG12" i="12"/>
  <c r="Y12" i="12"/>
  <c r="Q12" i="12"/>
  <c r="I12" i="12"/>
  <c r="AN12" i="12"/>
  <c r="AF12" i="12"/>
  <c r="X12" i="12"/>
  <c r="P12" i="12"/>
  <c r="AM12" i="12"/>
  <c r="AE12" i="12"/>
  <c r="W12" i="12"/>
  <c r="O12" i="12"/>
  <c r="AK12" i="12"/>
  <c r="AC12" i="12"/>
  <c r="U12" i="12"/>
  <c r="AJ12" i="12"/>
  <c r="AB12" i="12"/>
  <c r="T12" i="12"/>
  <c r="AL12" i="12"/>
  <c r="AD12" i="12"/>
  <c r="V12" i="12"/>
  <c r="N12" i="12"/>
  <c r="M12" i="12"/>
  <c r="L12" i="12"/>
  <c r="AQ12" i="12"/>
  <c r="AI12" i="12"/>
  <c r="AA12" i="12"/>
  <c r="S12" i="12"/>
  <c r="K12" i="12"/>
  <c r="AP12" i="12"/>
  <c r="AH12" i="12"/>
  <c r="Z12" i="12"/>
  <c r="R12" i="12"/>
  <c r="J12" i="12"/>
  <c r="AP84" i="12"/>
  <c r="AP27" i="17" s="1"/>
  <c r="AH84" i="12"/>
  <c r="AH27" i="17" s="1"/>
  <c r="Z84" i="12"/>
  <c r="Z27" i="17" s="1"/>
  <c r="R84" i="12"/>
  <c r="R27" i="17" s="1"/>
  <c r="J84" i="12"/>
  <c r="J27" i="17" s="1"/>
  <c r="I84" i="12"/>
  <c r="I27" i="17" s="1"/>
  <c r="AO84" i="12"/>
  <c r="AO27" i="17" s="1"/>
  <c r="AG84" i="12"/>
  <c r="AG27" i="17" s="1"/>
  <c r="AK84" i="12"/>
  <c r="AK27" i="17" s="1"/>
  <c r="AC84" i="12"/>
  <c r="AC27" i="17" s="1"/>
  <c r="U84" i="12"/>
  <c r="U27" i="17" s="1"/>
  <c r="M84" i="12"/>
  <c r="M27" i="17" s="1"/>
  <c r="AE84" i="12"/>
  <c r="AE27" i="17" s="1"/>
  <c r="AL84" i="12"/>
  <c r="AL27" i="17" s="1"/>
  <c r="AD84" i="12"/>
  <c r="AD27" i="17" s="1"/>
  <c r="V84" i="12"/>
  <c r="V27" i="17" s="1"/>
  <c r="N84" i="12"/>
  <c r="N27" i="17" s="1"/>
  <c r="AM84" i="12"/>
  <c r="AM27" i="17" s="1"/>
  <c r="W84" i="12"/>
  <c r="W27" i="17" s="1"/>
  <c r="O84" i="12"/>
  <c r="O27" i="17" s="1"/>
  <c r="AJ84" i="12"/>
  <c r="AJ27" i="17" s="1"/>
  <c r="AB84" i="12"/>
  <c r="AB27" i="17" s="1"/>
  <c r="T84" i="12"/>
  <c r="T27" i="17" s="1"/>
  <c r="L84" i="12"/>
  <c r="L27" i="17" s="1"/>
  <c r="Y84" i="12"/>
  <c r="Y27" i="17" s="1"/>
  <c r="Q84" i="12"/>
  <c r="Q27" i="17" s="1"/>
  <c r="H84" i="12"/>
  <c r="H27" i="17" s="1"/>
  <c r="AI84" i="12"/>
  <c r="AI27" i="17" s="1"/>
  <c r="AA84" i="12"/>
  <c r="AA27" i="17" s="1"/>
  <c r="S84" i="12"/>
  <c r="S27" i="17" s="1"/>
  <c r="K84" i="12"/>
  <c r="K27" i="17" s="1"/>
  <c r="AQ84" i="12"/>
  <c r="AQ27" i="17" s="1"/>
  <c r="W24" i="11"/>
  <c r="W45" i="11"/>
  <c r="W22" i="11"/>
  <c r="W46" i="11"/>
  <c r="W40" i="11"/>
  <c r="W21" i="11"/>
  <c r="W38" i="11"/>
  <c r="W16" i="11"/>
  <c r="W62" i="11"/>
  <c r="W37" i="11"/>
  <c r="W14" i="11"/>
  <c r="W61" i="11"/>
  <c r="W32" i="11"/>
  <c r="W13" i="11"/>
  <c r="W54" i="11"/>
  <c r="W30" i="11"/>
  <c r="W53" i="11"/>
  <c r="W29" i="11"/>
  <c r="I6" i="11"/>
  <c r="X11" i="11"/>
  <c r="Y10" i="11"/>
  <c r="S6" i="11"/>
  <c r="K6" i="11"/>
  <c r="Q6" i="11"/>
  <c r="M6" i="11"/>
  <c r="U6" i="11"/>
  <c r="O6" i="11"/>
  <c r="W63" i="11"/>
  <c r="W55" i="11"/>
  <c r="W47" i="11"/>
  <c r="W39" i="11"/>
  <c r="W31" i="11"/>
  <c r="W23" i="11"/>
  <c r="W15" i="11"/>
  <c r="W68" i="11"/>
  <c r="W60" i="11"/>
  <c r="W52" i="11"/>
  <c r="W44" i="11"/>
  <c r="W36" i="11"/>
  <c r="W28" i="11"/>
  <c r="W20" i="11"/>
  <c r="W12" i="11"/>
  <c r="W67" i="11"/>
  <c r="W59" i="11"/>
  <c r="W51" i="11"/>
  <c r="W43" i="11"/>
  <c r="W35" i="11"/>
  <c r="W27" i="11"/>
  <c r="W19" i="11"/>
  <c r="W11" i="11"/>
  <c r="Y9" i="11"/>
  <c r="W66" i="11"/>
  <c r="W58" i="11"/>
  <c r="W50" i="11"/>
  <c r="W42" i="11"/>
  <c r="W34" i="11"/>
  <c r="W26" i="11"/>
  <c r="W18" i="11"/>
  <c r="W10" i="11"/>
  <c r="W65" i="11"/>
  <c r="W57" i="11"/>
  <c r="W49" i="11"/>
  <c r="W41" i="11"/>
  <c r="W33" i="11"/>
  <c r="W25" i="11"/>
  <c r="W17" i="11"/>
  <c r="W9" i="11"/>
  <c r="W64" i="11"/>
  <c r="W56" i="11"/>
  <c r="W48" i="11"/>
  <c r="W23" i="5"/>
  <c r="X23" i="5" s="1"/>
  <c r="W73" i="5"/>
  <c r="X73" i="5" s="1"/>
  <c r="W22" i="5"/>
  <c r="X22" i="5" s="1"/>
  <c r="W76" i="5"/>
  <c r="X76" i="5" s="1"/>
  <c r="W100" i="5"/>
  <c r="X100" i="5" s="1"/>
  <c r="W96" i="5"/>
  <c r="X96" i="5" s="1"/>
  <c r="W36" i="5"/>
  <c r="X36" i="5" s="1"/>
  <c r="W84" i="5"/>
  <c r="X84" i="5" s="1"/>
  <c r="W60" i="5"/>
  <c r="X60" i="5" s="1"/>
  <c r="W57" i="5"/>
  <c r="X57" i="5" s="1"/>
  <c r="W28" i="5"/>
  <c r="X28" i="5" s="1"/>
  <c r="W87" i="5"/>
  <c r="X87" i="5" s="1"/>
  <c r="W63" i="5"/>
  <c r="X63" i="5" s="1"/>
  <c r="W39" i="5"/>
  <c r="X39" i="5" s="1"/>
  <c r="W101" i="5"/>
  <c r="X101" i="5" s="1"/>
  <c r="W93" i="5"/>
  <c r="X93" i="5" s="1"/>
  <c r="W85" i="5"/>
  <c r="X85" i="5" s="1"/>
  <c r="W77" i="5"/>
  <c r="X77" i="5" s="1"/>
  <c r="W69" i="5"/>
  <c r="X69" i="5" s="1"/>
  <c r="W61" i="5"/>
  <c r="X61" i="5" s="1"/>
  <c r="W53" i="5"/>
  <c r="X53" i="5" s="1"/>
  <c r="W45" i="5"/>
  <c r="X45" i="5" s="1"/>
  <c r="W37" i="5"/>
  <c r="X37" i="5" s="1"/>
  <c r="W29" i="5"/>
  <c r="X29" i="5" s="1"/>
  <c r="Y97" i="5"/>
  <c r="Z97" i="5" s="1"/>
  <c r="Y89" i="5"/>
  <c r="Z89" i="5" s="1"/>
  <c r="Y81" i="5"/>
  <c r="Z81" i="5" s="1"/>
  <c r="Y73" i="5"/>
  <c r="Z73" i="5" s="1"/>
  <c r="Y65" i="5"/>
  <c r="Z65" i="5" s="1"/>
  <c r="Y57" i="5"/>
  <c r="Z57" i="5" s="1"/>
  <c r="W102" i="5"/>
  <c r="G37" i="5" s="1"/>
  <c r="C6" i="5" s="1"/>
  <c r="Y54" i="5"/>
  <c r="Z54" i="5" s="1"/>
  <c r="Y100" i="5"/>
  <c r="Z100" i="5" s="1"/>
  <c r="Y76" i="5"/>
  <c r="Z76" i="5" s="1"/>
  <c r="Y52" i="5"/>
  <c r="Z52" i="5" s="1"/>
  <c r="W72" i="5"/>
  <c r="X72" i="5" s="1"/>
  <c r="W48" i="5"/>
  <c r="X48" i="5" s="1"/>
  <c r="W32" i="5"/>
  <c r="X32" i="5" s="1"/>
  <c r="O10" i="5"/>
  <c r="P10" i="5" s="1"/>
  <c r="W21" i="5"/>
  <c r="X21" i="5" s="1"/>
  <c r="Y49" i="5"/>
  <c r="Z49" i="5" s="1"/>
  <c r="Y41" i="5"/>
  <c r="Z41" i="5" s="1"/>
  <c r="Y40" i="5"/>
  <c r="Z40" i="5" s="1"/>
  <c r="Y32" i="5"/>
  <c r="Z32" i="5" s="1"/>
  <c r="W92" i="5"/>
  <c r="X92" i="5" s="1"/>
  <c r="W68" i="5"/>
  <c r="X68" i="5" s="1"/>
  <c r="W52" i="5"/>
  <c r="X52" i="5" s="1"/>
  <c r="W44" i="5"/>
  <c r="X44" i="5" s="1"/>
  <c r="Y95" i="5"/>
  <c r="Z95" i="5" s="1"/>
  <c r="Y87" i="5"/>
  <c r="Z87" i="5" s="1"/>
  <c r="Y79" i="5"/>
  <c r="Z79" i="5" s="1"/>
  <c r="Y71" i="5"/>
  <c r="Z71" i="5" s="1"/>
  <c r="Y63" i="5"/>
  <c r="Z63" i="5" s="1"/>
  <c r="Y55" i="5"/>
  <c r="Z55" i="5" s="1"/>
  <c r="Y47" i="5"/>
  <c r="Z47" i="5" s="1"/>
  <c r="Y39" i="5"/>
  <c r="Z39" i="5" s="1"/>
  <c r="Y31" i="5"/>
  <c r="Z31" i="5" s="1"/>
  <c r="W99" i="5"/>
  <c r="X99" i="5" s="1"/>
  <c r="W91" i="5"/>
  <c r="X91" i="5" s="1"/>
  <c r="W83" i="5"/>
  <c r="X83" i="5" s="1"/>
  <c r="W75" i="5"/>
  <c r="X75" i="5" s="1"/>
  <c r="W67" i="5"/>
  <c r="X67" i="5" s="1"/>
  <c r="W59" i="5"/>
  <c r="X59" i="5" s="1"/>
  <c r="W51" i="5"/>
  <c r="X51" i="5" s="1"/>
  <c r="W43" i="5"/>
  <c r="X43" i="5" s="1"/>
  <c r="W35" i="5"/>
  <c r="X35" i="5" s="1"/>
  <c r="W27" i="5"/>
  <c r="X27" i="5" s="1"/>
  <c r="Y86" i="5"/>
  <c r="Z86" i="5" s="1"/>
  <c r="Y38" i="5"/>
  <c r="Z38" i="5" s="1"/>
  <c r="W90" i="5"/>
  <c r="X90" i="5" s="1"/>
  <c r="W26" i="5"/>
  <c r="X26" i="5" s="1"/>
  <c r="Y94" i="5"/>
  <c r="Z94" i="5" s="1"/>
  <c r="Y70" i="5"/>
  <c r="Z70" i="5" s="1"/>
  <c r="Y46" i="5"/>
  <c r="Z46" i="5" s="1"/>
  <c r="Y30" i="5"/>
  <c r="Z30" i="5" s="1"/>
  <c r="W98" i="5"/>
  <c r="X98" i="5" s="1"/>
  <c r="W82" i="5"/>
  <c r="X82" i="5" s="1"/>
  <c r="W74" i="5"/>
  <c r="X74" i="5" s="1"/>
  <c r="W66" i="5"/>
  <c r="X66" i="5" s="1"/>
  <c r="W58" i="5"/>
  <c r="X58" i="5" s="1"/>
  <c r="W50" i="5"/>
  <c r="X50" i="5" s="1"/>
  <c r="W42" i="5"/>
  <c r="X42" i="5" s="1"/>
  <c r="W34" i="5"/>
  <c r="X34" i="5" s="1"/>
  <c r="Y101" i="5"/>
  <c r="Z101" i="5" s="1"/>
  <c r="Y93" i="5"/>
  <c r="Z93" i="5" s="1"/>
  <c r="Y85" i="5"/>
  <c r="Z85" i="5" s="1"/>
  <c r="Y77" i="5"/>
  <c r="Z77" i="5" s="1"/>
  <c r="Y69" i="5"/>
  <c r="Z69" i="5" s="1"/>
  <c r="Y61" i="5"/>
  <c r="Z61" i="5" s="1"/>
  <c r="Y53" i="5"/>
  <c r="Z53" i="5" s="1"/>
  <c r="Y45" i="5"/>
  <c r="Z45" i="5" s="1"/>
  <c r="Y37" i="5"/>
  <c r="Z37" i="5" s="1"/>
  <c r="Y29" i="5"/>
  <c r="Z29" i="5" s="1"/>
  <c r="W97" i="5"/>
  <c r="X97" i="5" s="1"/>
  <c r="W89" i="5"/>
  <c r="X89" i="5" s="1"/>
  <c r="W81" i="5"/>
  <c r="X81" i="5" s="1"/>
  <c r="W65" i="5"/>
  <c r="X65" i="5" s="1"/>
  <c r="W49" i="5"/>
  <c r="X49" i="5" s="1"/>
  <c r="W41" i="5"/>
  <c r="X41" i="5" s="1"/>
  <c r="W33" i="5"/>
  <c r="X33" i="5" s="1"/>
  <c r="W25" i="5"/>
  <c r="X25" i="5" s="1"/>
  <c r="W88" i="5"/>
  <c r="X88" i="5" s="1"/>
  <c r="Y62" i="5"/>
  <c r="Z62" i="5" s="1"/>
  <c r="Y84" i="5"/>
  <c r="Z84" i="5" s="1"/>
  <c r="Y60" i="5"/>
  <c r="Z60" i="5" s="1"/>
  <c r="Y36" i="5"/>
  <c r="Z36" i="5" s="1"/>
  <c r="W64" i="5"/>
  <c r="X64" i="5" s="1"/>
  <c r="W40" i="5"/>
  <c r="X40" i="5" s="1"/>
  <c r="Y99" i="5"/>
  <c r="Z99" i="5" s="1"/>
  <c r="Y91" i="5"/>
  <c r="Z91" i="5" s="1"/>
  <c r="Y83" i="5"/>
  <c r="Z83" i="5" s="1"/>
  <c r="Y75" i="5"/>
  <c r="Z75" i="5" s="1"/>
  <c r="Y67" i="5"/>
  <c r="Z67" i="5" s="1"/>
  <c r="Y59" i="5"/>
  <c r="Z59" i="5" s="1"/>
  <c r="Y51" i="5"/>
  <c r="Z51" i="5" s="1"/>
  <c r="Y43" i="5"/>
  <c r="Z43" i="5" s="1"/>
  <c r="Y35" i="5"/>
  <c r="Z35" i="5" s="1"/>
  <c r="W95" i="5"/>
  <c r="X95" i="5" s="1"/>
  <c r="W79" i="5"/>
  <c r="X79" i="5" s="1"/>
  <c r="W71" i="5"/>
  <c r="X71" i="5" s="1"/>
  <c r="W55" i="5"/>
  <c r="X55" i="5" s="1"/>
  <c r="W47" i="5"/>
  <c r="X47" i="5" s="1"/>
  <c r="W31" i="5"/>
  <c r="X31" i="5" s="1"/>
  <c r="Y78" i="5"/>
  <c r="Z78" i="5" s="1"/>
  <c r="M100" i="5"/>
  <c r="N100" i="5" s="1"/>
  <c r="Y92" i="5"/>
  <c r="Z92" i="5" s="1"/>
  <c r="Y68" i="5"/>
  <c r="Z68" i="5" s="1"/>
  <c r="Y44" i="5"/>
  <c r="Z44" i="5" s="1"/>
  <c r="W80" i="5"/>
  <c r="X80" i="5" s="1"/>
  <c r="W56" i="5"/>
  <c r="X56" i="5" s="1"/>
  <c r="W24" i="5"/>
  <c r="X24" i="5" s="1"/>
  <c r="Y98" i="5"/>
  <c r="Z98" i="5" s="1"/>
  <c r="Y90" i="5"/>
  <c r="Z90" i="5" s="1"/>
  <c r="Y82" i="5"/>
  <c r="Z82" i="5" s="1"/>
  <c r="Y74" i="5"/>
  <c r="Z74" i="5" s="1"/>
  <c r="Y66" i="5"/>
  <c r="Z66" i="5" s="1"/>
  <c r="Y58" i="5"/>
  <c r="Z58" i="5" s="1"/>
  <c r="Y50" i="5"/>
  <c r="Z50" i="5" s="1"/>
  <c r="Y42" i="5"/>
  <c r="Z42" i="5" s="1"/>
  <c r="Y34" i="5"/>
  <c r="Z34" i="5" s="1"/>
  <c r="W94" i="5"/>
  <c r="X94" i="5" s="1"/>
  <c r="W86" i="5"/>
  <c r="X86" i="5" s="1"/>
  <c r="W78" i="5"/>
  <c r="X78" i="5" s="1"/>
  <c r="W70" i="5"/>
  <c r="X70" i="5" s="1"/>
  <c r="W62" i="5"/>
  <c r="X62" i="5" s="1"/>
  <c r="W54" i="5"/>
  <c r="X54" i="5" s="1"/>
  <c r="W46" i="5"/>
  <c r="X46" i="5" s="1"/>
  <c r="W38" i="5"/>
  <c r="X38" i="5" s="1"/>
  <c r="W30" i="5"/>
  <c r="X30" i="5" s="1"/>
  <c r="Y33" i="5"/>
  <c r="Z33" i="5" s="1"/>
  <c r="Y96" i="5"/>
  <c r="Z96" i="5" s="1"/>
  <c r="Y88" i="5"/>
  <c r="Z88" i="5" s="1"/>
  <c r="Y80" i="5"/>
  <c r="Z80" i="5" s="1"/>
  <c r="Y72" i="5"/>
  <c r="Z72" i="5" s="1"/>
  <c r="Y64" i="5"/>
  <c r="Z64" i="5" s="1"/>
  <c r="Y56" i="5"/>
  <c r="Z56" i="5" s="1"/>
  <c r="Y48" i="5"/>
  <c r="Z48" i="5" s="1"/>
  <c r="U100" i="5"/>
  <c r="V100" i="5" s="1"/>
  <c r="M101" i="5"/>
  <c r="N101" i="5" s="1"/>
  <c r="Q101" i="5"/>
  <c r="R101" i="5" s="1"/>
  <c r="Y28" i="5"/>
  <c r="Z28" i="5" s="1"/>
  <c r="Y27" i="5"/>
  <c r="Z27" i="5" s="1"/>
  <c r="AC8" i="5"/>
  <c r="AC9" i="5" s="1"/>
  <c r="AC10" i="5" s="1"/>
  <c r="AC11" i="5" s="1"/>
  <c r="AC12" i="5" s="1"/>
  <c r="AC13" i="5" s="1"/>
  <c r="AC14" i="5" s="1"/>
  <c r="AC15" i="5" s="1"/>
  <c r="AC16" i="5" s="1"/>
  <c r="AC17" i="5" s="1"/>
  <c r="AC18" i="5" s="1"/>
  <c r="AC19" i="5" s="1"/>
  <c r="AC20" i="5" s="1"/>
  <c r="AC21" i="5" s="1"/>
  <c r="AC22" i="5" s="1"/>
  <c r="AC23" i="5" s="1"/>
  <c r="AC24" i="5" s="1"/>
  <c r="AC25" i="5" s="1"/>
  <c r="AC26" i="5" s="1"/>
  <c r="AC27" i="5" s="1"/>
  <c r="AC28" i="5" s="1"/>
  <c r="AC29" i="5" s="1"/>
  <c r="AC30" i="5" s="1"/>
  <c r="AC31" i="5" s="1"/>
  <c r="AC32" i="5" s="1"/>
  <c r="AC33" i="5" s="1"/>
  <c r="AC34" i="5" s="1"/>
  <c r="AC35" i="5" s="1"/>
  <c r="AC36" i="5" s="1"/>
  <c r="AC37" i="5" s="1"/>
  <c r="AC38" i="5" s="1"/>
  <c r="AC39" i="5" s="1"/>
  <c r="AC40" i="5" s="1"/>
  <c r="AC41" i="5" s="1"/>
  <c r="AC42" i="5" s="1"/>
  <c r="AC43" i="5" s="1"/>
  <c r="AC44" i="5" s="1"/>
  <c r="AC45" i="5" s="1"/>
  <c r="AC46" i="5" s="1"/>
  <c r="AC47" i="5" s="1"/>
  <c r="AC48" i="5" s="1"/>
  <c r="AC49" i="5" s="1"/>
  <c r="AC50" i="5" s="1"/>
  <c r="AC51" i="5" s="1"/>
  <c r="AC52" i="5" s="1"/>
  <c r="AC53" i="5" s="1"/>
  <c r="AC54" i="5" s="1"/>
  <c r="AC55" i="5" s="1"/>
  <c r="AC56" i="5" s="1"/>
  <c r="AC57" i="5" s="1"/>
  <c r="AC58" i="5" s="1"/>
  <c r="AC59" i="5" s="1"/>
  <c r="AC60" i="5" s="1"/>
  <c r="AC61" i="5" s="1"/>
  <c r="AC62" i="5" s="1"/>
  <c r="AC63" i="5" s="1"/>
  <c r="AC64" i="5" s="1"/>
  <c r="AC65" i="5" s="1"/>
  <c r="AC66" i="5" s="1"/>
  <c r="AC67" i="5" s="1"/>
  <c r="AC68" i="5" s="1"/>
  <c r="AC69" i="5" s="1"/>
  <c r="AC70" i="5" s="1"/>
  <c r="AC71" i="5" s="1"/>
  <c r="AC72" i="5" s="1"/>
  <c r="AC73" i="5" s="1"/>
  <c r="AC74" i="5" s="1"/>
  <c r="AC75" i="5" s="1"/>
  <c r="AC76" i="5" s="1"/>
  <c r="AC77" i="5" s="1"/>
  <c r="AC78" i="5" s="1"/>
  <c r="AC79" i="5" s="1"/>
  <c r="AC80" i="5" s="1"/>
  <c r="AC81" i="5" s="1"/>
  <c r="AC82" i="5" s="1"/>
  <c r="AC83" i="5" s="1"/>
  <c r="AC84" i="5" s="1"/>
  <c r="AC85" i="5" s="1"/>
  <c r="AC86" i="5" s="1"/>
  <c r="AC87" i="5" s="1"/>
  <c r="AC88" i="5" s="1"/>
  <c r="AC89" i="5" s="1"/>
  <c r="AC90" i="5" s="1"/>
  <c r="AC91" i="5" s="1"/>
  <c r="AC92" i="5" s="1"/>
  <c r="AC93" i="5" s="1"/>
  <c r="AC94" i="5" s="1"/>
  <c r="AC95" i="5" s="1"/>
  <c r="AC96" i="5" s="1"/>
  <c r="AC97" i="5" s="1"/>
  <c r="AC98" i="5" s="1"/>
  <c r="AC99" i="5" s="1"/>
  <c r="AC100" i="5" s="1"/>
  <c r="AC101" i="5" s="1"/>
  <c r="AD101" i="5" s="1"/>
  <c r="Y26" i="5"/>
  <c r="Z26" i="5" s="1"/>
  <c r="O101" i="5"/>
  <c r="P101" i="5" s="1"/>
  <c r="AA9" i="5"/>
  <c r="AA10" i="5" s="1"/>
  <c r="AA11" i="5" s="1"/>
  <c r="AA12" i="5" s="1"/>
  <c r="AA13" i="5" s="1"/>
  <c r="AA14" i="5" s="1"/>
  <c r="AA15" i="5" s="1"/>
  <c r="AA16" i="5" s="1"/>
  <c r="AA17" i="5" s="1"/>
  <c r="AA18" i="5" s="1"/>
  <c r="AA19" i="5" s="1"/>
  <c r="AA20" i="5" s="1"/>
  <c r="AA21" i="5" s="1"/>
  <c r="AA22" i="5" s="1"/>
  <c r="AA23" i="5" s="1"/>
  <c r="AA24" i="5" s="1"/>
  <c r="AA25" i="5" s="1"/>
  <c r="AA26" i="5" s="1"/>
  <c r="AA27" i="5" s="1"/>
  <c r="AA28" i="5" s="1"/>
  <c r="AA29" i="5" s="1"/>
  <c r="AA30" i="5" s="1"/>
  <c r="AA31" i="5" s="1"/>
  <c r="AA32" i="5" s="1"/>
  <c r="AA33" i="5" s="1"/>
  <c r="AA34" i="5" s="1"/>
  <c r="AA35" i="5" s="1"/>
  <c r="AA36" i="5" s="1"/>
  <c r="AA37" i="5" s="1"/>
  <c r="AA38" i="5" s="1"/>
  <c r="AA39" i="5" s="1"/>
  <c r="AA40" i="5" s="1"/>
  <c r="AA41" i="5" s="1"/>
  <c r="AA42" i="5" s="1"/>
  <c r="AA43" i="5" s="1"/>
  <c r="AA44" i="5" s="1"/>
  <c r="AA45" i="5" s="1"/>
  <c r="AA46" i="5" s="1"/>
  <c r="AA47" i="5" s="1"/>
  <c r="AA48" i="5" s="1"/>
  <c r="AA49" i="5" s="1"/>
  <c r="AA50" i="5" s="1"/>
  <c r="AA51" i="5" s="1"/>
  <c r="AA52" i="5" s="1"/>
  <c r="AA53" i="5" s="1"/>
  <c r="AA54" i="5" s="1"/>
  <c r="AA55" i="5" s="1"/>
  <c r="AA56" i="5" s="1"/>
  <c r="AA57" i="5" s="1"/>
  <c r="AA58" i="5" s="1"/>
  <c r="AA59" i="5" s="1"/>
  <c r="AA60" i="5" s="1"/>
  <c r="AA61" i="5" s="1"/>
  <c r="AA62" i="5" s="1"/>
  <c r="AA63" i="5" s="1"/>
  <c r="AA64" i="5" s="1"/>
  <c r="AA65" i="5" s="1"/>
  <c r="AA66" i="5" s="1"/>
  <c r="AA67" i="5" s="1"/>
  <c r="AA68" i="5" s="1"/>
  <c r="AA69" i="5" s="1"/>
  <c r="AA70" i="5" s="1"/>
  <c r="AA71" i="5" s="1"/>
  <c r="AA72" i="5" s="1"/>
  <c r="AA73" i="5" s="1"/>
  <c r="AA74" i="5" s="1"/>
  <c r="AA75" i="5" s="1"/>
  <c r="AA76" i="5" s="1"/>
  <c r="AA77" i="5" s="1"/>
  <c r="AA78" i="5" s="1"/>
  <c r="AA79" i="5" s="1"/>
  <c r="AA80" i="5" s="1"/>
  <c r="AA81" i="5" s="1"/>
  <c r="AA82" i="5" s="1"/>
  <c r="AA83" i="5" s="1"/>
  <c r="AA84" i="5" s="1"/>
  <c r="AA85" i="5" s="1"/>
  <c r="AA86" i="5" s="1"/>
  <c r="AA87" i="5" s="1"/>
  <c r="AA88" i="5" s="1"/>
  <c r="AA89" i="5" s="1"/>
  <c r="AA90" i="5" s="1"/>
  <c r="AA91" i="5" s="1"/>
  <c r="AA92" i="5" s="1"/>
  <c r="AA93" i="5" s="1"/>
  <c r="AA94" i="5" s="1"/>
  <c r="AA95" i="5" s="1"/>
  <c r="AA96" i="5" s="1"/>
  <c r="AA97" i="5" s="1"/>
  <c r="AA98" i="5" s="1"/>
  <c r="AA99" i="5" s="1"/>
  <c r="AA100" i="5" s="1"/>
  <c r="AA101" i="5" s="1"/>
  <c r="S101" i="5"/>
  <c r="T101" i="5" s="1"/>
  <c r="U101" i="5"/>
  <c r="V101" i="5" s="1"/>
  <c r="O30" i="5"/>
  <c r="P30" i="5" s="1"/>
  <c r="O38" i="5"/>
  <c r="P38" i="5" s="1"/>
  <c r="O61" i="5"/>
  <c r="P61" i="5" s="1"/>
  <c r="O53" i="5"/>
  <c r="P53" i="5" s="1"/>
  <c r="S20" i="5"/>
  <c r="T20" i="5" s="1"/>
  <c r="S44" i="5"/>
  <c r="T44" i="5" s="1"/>
  <c r="S36" i="5"/>
  <c r="T36" i="5" s="1"/>
  <c r="S28" i="5"/>
  <c r="T28" i="5" s="1"/>
  <c r="O37" i="5"/>
  <c r="P37" i="5" s="1"/>
  <c r="U70" i="5"/>
  <c r="V70" i="5" s="1"/>
  <c r="U94" i="5"/>
  <c r="V94" i="5" s="1"/>
  <c r="U62" i="5"/>
  <c r="V62" i="5" s="1"/>
  <c r="U22" i="5"/>
  <c r="V22" i="5" s="1"/>
  <c r="Q80" i="5"/>
  <c r="R80" i="5" s="1"/>
  <c r="S74" i="5"/>
  <c r="T74" i="5" s="1"/>
  <c r="Q48" i="5"/>
  <c r="R48" i="5" s="1"/>
  <c r="S42" i="5"/>
  <c r="T42" i="5" s="1"/>
  <c r="O54" i="5"/>
  <c r="P54" i="5" s="1"/>
  <c r="O46" i="5"/>
  <c r="P46" i="5" s="1"/>
  <c r="Q40" i="5"/>
  <c r="R40" i="5" s="1"/>
  <c r="O77" i="5"/>
  <c r="P77" i="5" s="1"/>
  <c r="O69" i="5"/>
  <c r="P69" i="5" s="1"/>
  <c r="O45" i="5"/>
  <c r="P45" i="5" s="1"/>
  <c r="O100" i="5"/>
  <c r="P100" i="5" s="1"/>
  <c r="Q21" i="5"/>
  <c r="R21" i="5" s="1"/>
  <c r="U97" i="5"/>
  <c r="V97" i="5" s="1"/>
  <c r="U65" i="5"/>
  <c r="V65" i="5" s="1"/>
  <c r="U25" i="5"/>
  <c r="V25" i="5" s="1"/>
  <c r="U82" i="5"/>
  <c r="V82" i="5" s="1"/>
  <c r="O76" i="5"/>
  <c r="P76" i="5" s="1"/>
  <c r="U66" i="5"/>
  <c r="V66" i="5" s="1"/>
  <c r="O60" i="5"/>
  <c r="P60" i="5" s="1"/>
  <c r="U50" i="5"/>
  <c r="V50" i="5" s="1"/>
  <c r="O44" i="5"/>
  <c r="P44" i="5" s="1"/>
  <c r="U34" i="5"/>
  <c r="V34" i="5" s="1"/>
  <c r="O28" i="5"/>
  <c r="P28" i="5" s="1"/>
  <c r="U18" i="5"/>
  <c r="V18" i="5" s="1"/>
  <c r="O12" i="5"/>
  <c r="P12" i="5" s="1"/>
  <c r="U17" i="5"/>
  <c r="V17" i="5" s="1"/>
  <c r="S14" i="5"/>
  <c r="T14" i="5" s="1"/>
  <c r="Q12" i="5"/>
  <c r="R12" i="5" s="1"/>
  <c r="O11" i="5"/>
  <c r="P11" i="5" s="1"/>
  <c r="O78" i="5"/>
  <c r="P78" i="5" s="1"/>
  <c r="O58" i="5"/>
  <c r="P58" i="5" s="1"/>
  <c r="O14" i="5"/>
  <c r="P14" i="5" s="1"/>
  <c r="Q16" i="5"/>
  <c r="R16" i="5" s="1"/>
  <c r="U98" i="5"/>
  <c r="V98" i="5" s="1"/>
  <c r="O92" i="5"/>
  <c r="P92" i="5" s="1"/>
  <c r="U90" i="5"/>
  <c r="V90" i="5" s="1"/>
  <c r="O84" i="5"/>
  <c r="P84" i="5" s="1"/>
  <c r="U74" i="5"/>
  <c r="V74" i="5" s="1"/>
  <c r="O68" i="5"/>
  <c r="P68" i="5" s="1"/>
  <c r="U58" i="5"/>
  <c r="V58" i="5" s="1"/>
  <c r="O52" i="5"/>
  <c r="P52" i="5" s="1"/>
  <c r="U42" i="5"/>
  <c r="V42" i="5" s="1"/>
  <c r="O36" i="5"/>
  <c r="P36" i="5" s="1"/>
  <c r="U26" i="5"/>
  <c r="V26" i="5" s="1"/>
  <c r="O20" i="5"/>
  <c r="P20" i="5" s="1"/>
  <c r="O82" i="5"/>
  <c r="P82" i="5" s="1"/>
  <c r="O18" i="5"/>
  <c r="P18" i="5" s="1"/>
  <c r="Q85" i="5"/>
  <c r="R85" i="5" s="1"/>
  <c r="Q53" i="5"/>
  <c r="R53" i="5" s="1"/>
  <c r="S79" i="5"/>
  <c r="T79" i="5" s="1"/>
  <c r="S47" i="5"/>
  <c r="T47" i="5" s="1"/>
  <c r="S15" i="5"/>
  <c r="T15" i="5" s="1"/>
  <c r="U33" i="5"/>
  <c r="V33" i="5" s="1"/>
  <c r="Q100" i="5"/>
  <c r="R100" i="5" s="1"/>
  <c r="O99" i="5"/>
  <c r="P99" i="5" s="1"/>
  <c r="S94" i="5"/>
  <c r="T94" i="5" s="1"/>
  <c r="Q92" i="5"/>
  <c r="R92" i="5" s="1"/>
  <c r="O91" i="5"/>
  <c r="P91" i="5" s="1"/>
  <c r="S86" i="5"/>
  <c r="T86" i="5" s="1"/>
  <c r="Q84" i="5"/>
  <c r="R84" i="5" s="1"/>
  <c r="O83" i="5"/>
  <c r="P83" i="5" s="1"/>
  <c r="S78" i="5"/>
  <c r="T78" i="5" s="1"/>
  <c r="Q76" i="5"/>
  <c r="R76" i="5" s="1"/>
  <c r="O75" i="5"/>
  <c r="P75" i="5" s="1"/>
  <c r="S70" i="5"/>
  <c r="T70" i="5" s="1"/>
  <c r="Q68" i="5"/>
  <c r="R68" i="5" s="1"/>
  <c r="O67" i="5"/>
  <c r="P67" i="5" s="1"/>
  <c r="S62" i="5"/>
  <c r="T62" i="5" s="1"/>
  <c r="Q60" i="5"/>
  <c r="R60" i="5" s="1"/>
  <c r="O59" i="5"/>
  <c r="P59" i="5" s="1"/>
  <c r="S54" i="5"/>
  <c r="T54" i="5" s="1"/>
  <c r="Q52" i="5"/>
  <c r="R52" i="5" s="1"/>
  <c r="O51" i="5"/>
  <c r="P51" i="5" s="1"/>
  <c r="S46" i="5"/>
  <c r="T46" i="5" s="1"/>
  <c r="Q44" i="5"/>
  <c r="R44" i="5" s="1"/>
  <c r="O43" i="5"/>
  <c r="P43" i="5" s="1"/>
  <c r="U41" i="5"/>
  <c r="V41" i="5" s="1"/>
  <c r="S38" i="5"/>
  <c r="T38" i="5" s="1"/>
  <c r="Q36" i="5"/>
  <c r="R36" i="5" s="1"/>
  <c r="O35" i="5"/>
  <c r="P35" i="5" s="1"/>
  <c r="S30" i="5"/>
  <c r="T30" i="5" s="1"/>
  <c r="Q28" i="5"/>
  <c r="R28" i="5" s="1"/>
  <c r="O27" i="5"/>
  <c r="P27" i="5" s="1"/>
  <c r="S22" i="5"/>
  <c r="T22" i="5" s="1"/>
  <c r="Q20" i="5"/>
  <c r="R20" i="5" s="1"/>
  <c r="O19" i="5"/>
  <c r="P19" i="5" s="1"/>
  <c r="M97" i="5"/>
  <c r="N97" i="5" s="1"/>
  <c r="Q99" i="5"/>
  <c r="R99" i="5" s="1"/>
  <c r="M89" i="5"/>
  <c r="N89" i="5" s="1"/>
  <c r="S93" i="5"/>
  <c r="T93" i="5" s="1"/>
  <c r="Q91" i="5"/>
  <c r="R91" i="5" s="1"/>
  <c r="U96" i="5"/>
  <c r="V96" i="5" s="1"/>
  <c r="M81" i="5"/>
  <c r="N81" i="5" s="1"/>
  <c r="S85" i="5"/>
  <c r="T85" i="5" s="1"/>
  <c r="Q83" i="5"/>
  <c r="R83" i="5" s="1"/>
  <c r="U88" i="5"/>
  <c r="V88" i="5" s="1"/>
  <c r="M73" i="5"/>
  <c r="N73" i="5" s="1"/>
  <c r="S77" i="5"/>
  <c r="T77" i="5" s="1"/>
  <c r="Q75" i="5"/>
  <c r="R75" i="5" s="1"/>
  <c r="U80" i="5"/>
  <c r="V80" i="5" s="1"/>
  <c r="M65" i="5"/>
  <c r="N65" i="5" s="1"/>
  <c r="S69" i="5"/>
  <c r="T69" i="5" s="1"/>
  <c r="Q67" i="5"/>
  <c r="R67" i="5" s="1"/>
  <c r="U72" i="5"/>
  <c r="V72" i="5" s="1"/>
  <c r="M57" i="5"/>
  <c r="N57" i="5" s="1"/>
  <c r="S61" i="5"/>
  <c r="T61" i="5" s="1"/>
  <c r="Q59" i="5"/>
  <c r="R59" i="5" s="1"/>
  <c r="U64" i="5"/>
  <c r="V64" i="5" s="1"/>
  <c r="M49" i="5"/>
  <c r="N49" i="5" s="1"/>
  <c r="S53" i="5"/>
  <c r="T53" i="5" s="1"/>
  <c r="Q51" i="5"/>
  <c r="R51" i="5" s="1"/>
  <c r="U56" i="5"/>
  <c r="V56" i="5" s="1"/>
  <c r="S45" i="5"/>
  <c r="T45" i="5" s="1"/>
  <c r="Q43" i="5"/>
  <c r="R43" i="5" s="1"/>
  <c r="U48" i="5"/>
  <c r="V48" i="5" s="1"/>
  <c r="M33" i="5"/>
  <c r="N33" i="5" s="1"/>
  <c r="U40" i="5"/>
  <c r="V40" i="5" s="1"/>
  <c r="S37" i="5"/>
  <c r="T37" i="5" s="1"/>
  <c r="Q35" i="5"/>
  <c r="R35" i="5" s="1"/>
  <c r="M25" i="5"/>
  <c r="N25" i="5" s="1"/>
  <c r="S29" i="5"/>
  <c r="T29" i="5" s="1"/>
  <c r="Q27" i="5"/>
  <c r="R27" i="5" s="1"/>
  <c r="U32" i="5"/>
  <c r="V32" i="5" s="1"/>
  <c r="O98" i="5"/>
  <c r="P98" i="5" s="1"/>
  <c r="O34" i="5"/>
  <c r="P34" i="5" s="1"/>
  <c r="O13" i="5"/>
  <c r="P13" i="5" s="1"/>
  <c r="Q77" i="5"/>
  <c r="R77" i="5" s="1"/>
  <c r="Q45" i="5"/>
  <c r="R45" i="5" s="1"/>
  <c r="Q13" i="5"/>
  <c r="R13" i="5" s="1"/>
  <c r="S71" i="5"/>
  <c r="T71" i="5" s="1"/>
  <c r="S39" i="5"/>
  <c r="T39" i="5" s="1"/>
  <c r="S92" i="5"/>
  <c r="T92" i="5" s="1"/>
  <c r="Q90" i="5"/>
  <c r="R90" i="5" s="1"/>
  <c r="O89" i="5"/>
  <c r="P89" i="5" s="1"/>
  <c r="U95" i="5"/>
  <c r="V95" i="5" s="1"/>
  <c r="S68" i="5"/>
  <c r="T68" i="5" s="1"/>
  <c r="Q66" i="5"/>
  <c r="R66" i="5" s="1"/>
  <c r="O65" i="5"/>
  <c r="P65" i="5" s="1"/>
  <c r="U71" i="5"/>
  <c r="V71" i="5" s="1"/>
  <c r="S52" i="5"/>
  <c r="T52" i="5" s="1"/>
  <c r="Q50" i="5"/>
  <c r="R50" i="5" s="1"/>
  <c r="O49" i="5"/>
  <c r="P49" i="5" s="1"/>
  <c r="U55" i="5"/>
  <c r="V55" i="5" s="1"/>
  <c r="O74" i="5"/>
  <c r="P74" i="5" s="1"/>
  <c r="S34" i="5"/>
  <c r="T34" i="5" s="1"/>
  <c r="U57" i="5"/>
  <c r="V57" i="5" s="1"/>
  <c r="S99" i="5"/>
  <c r="T99" i="5" s="1"/>
  <c r="O96" i="5"/>
  <c r="P96" i="5" s="1"/>
  <c r="S75" i="5"/>
  <c r="T75" i="5" s="1"/>
  <c r="Q73" i="5"/>
  <c r="R73" i="5" s="1"/>
  <c r="O72" i="5"/>
  <c r="P72" i="5" s="1"/>
  <c r="S51" i="5"/>
  <c r="T51" i="5" s="1"/>
  <c r="Q49" i="5"/>
  <c r="R49" i="5" s="1"/>
  <c r="O48" i="5"/>
  <c r="P48" i="5" s="1"/>
  <c r="S27" i="5"/>
  <c r="T27" i="5" s="1"/>
  <c r="Q25" i="5"/>
  <c r="R25" i="5" s="1"/>
  <c r="U30" i="5"/>
  <c r="V30" i="5" s="1"/>
  <c r="O24" i="5"/>
  <c r="P24" i="5" s="1"/>
  <c r="O70" i="5"/>
  <c r="P70" i="5" s="1"/>
  <c r="Q97" i="5"/>
  <c r="R97" i="5" s="1"/>
  <c r="S95" i="5"/>
  <c r="T95" i="5" s="1"/>
  <c r="S31" i="5"/>
  <c r="T31" i="5" s="1"/>
  <c r="O95" i="5"/>
  <c r="P95" i="5" s="1"/>
  <c r="O87" i="5"/>
  <c r="P87" i="5" s="1"/>
  <c r="U93" i="5"/>
  <c r="V93" i="5" s="1"/>
  <c r="O79" i="5"/>
  <c r="P79" i="5" s="1"/>
  <c r="U85" i="5"/>
  <c r="V85" i="5" s="1"/>
  <c r="O71" i="5"/>
  <c r="P71" i="5" s="1"/>
  <c r="U77" i="5"/>
  <c r="V77" i="5" s="1"/>
  <c r="O63" i="5"/>
  <c r="P63" i="5" s="1"/>
  <c r="U69" i="5"/>
  <c r="V69" i="5" s="1"/>
  <c r="O55" i="5"/>
  <c r="P55" i="5" s="1"/>
  <c r="U61" i="5"/>
  <c r="V61" i="5" s="1"/>
  <c r="O47" i="5"/>
  <c r="P47" i="5" s="1"/>
  <c r="U53" i="5"/>
  <c r="V53" i="5" s="1"/>
  <c r="U45" i="5"/>
  <c r="V45" i="5" s="1"/>
  <c r="O39" i="5"/>
  <c r="P39" i="5" s="1"/>
  <c r="U37" i="5"/>
  <c r="V37" i="5" s="1"/>
  <c r="O31" i="5"/>
  <c r="P31" i="5" s="1"/>
  <c r="U29" i="5"/>
  <c r="V29" i="5" s="1"/>
  <c r="O23" i="5"/>
  <c r="P23" i="5" s="1"/>
  <c r="O90" i="5"/>
  <c r="P90" i="5" s="1"/>
  <c r="O26" i="5"/>
  <c r="P26" i="5" s="1"/>
  <c r="Q96" i="5"/>
  <c r="R96" i="5" s="1"/>
  <c r="Q64" i="5"/>
  <c r="R64" i="5" s="1"/>
  <c r="Q32" i="5"/>
  <c r="R32" i="5" s="1"/>
  <c r="S90" i="5"/>
  <c r="T90" i="5" s="1"/>
  <c r="S58" i="5"/>
  <c r="T58" i="5" s="1"/>
  <c r="S26" i="5"/>
  <c r="T26" i="5" s="1"/>
  <c r="U81" i="5"/>
  <c r="V81" i="5" s="1"/>
  <c r="U49" i="5"/>
  <c r="V49" i="5" s="1"/>
  <c r="S100" i="5"/>
  <c r="T100" i="5" s="1"/>
  <c r="Q98" i="5"/>
  <c r="R98" i="5" s="1"/>
  <c r="O97" i="5"/>
  <c r="P97" i="5" s="1"/>
  <c r="S76" i="5"/>
  <c r="T76" i="5" s="1"/>
  <c r="Q74" i="5"/>
  <c r="R74" i="5" s="1"/>
  <c r="O73" i="5"/>
  <c r="P73" i="5" s="1"/>
  <c r="U79" i="5"/>
  <c r="V79" i="5" s="1"/>
  <c r="S98" i="5"/>
  <c r="T98" i="5" s="1"/>
  <c r="S91" i="5"/>
  <c r="T91" i="5" s="1"/>
  <c r="Q89" i="5"/>
  <c r="R89" i="5" s="1"/>
  <c r="O88" i="5"/>
  <c r="P88" i="5" s="1"/>
  <c r="S67" i="5"/>
  <c r="T67" i="5" s="1"/>
  <c r="Q65" i="5"/>
  <c r="R65" i="5" s="1"/>
  <c r="O64" i="5"/>
  <c r="P64" i="5" s="1"/>
  <c r="S43" i="5"/>
  <c r="T43" i="5" s="1"/>
  <c r="Q41" i="5"/>
  <c r="R41" i="5" s="1"/>
  <c r="O40" i="5"/>
  <c r="P40" i="5" s="1"/>
  <c r="S19" i="5"/>
  <c r="T19" i="5" s="1"/>
  <c r="Q17" i="5"/>
  <c r="R17" i="5" s="1"/>
  <c r="O16" i="5"/>
  <c r="P16" i="5" s="1"/>
  <c r="O50" i="5"/>
  <c r="P50" i="5" s="1"/>
  <c r="Q69" i="5"/>
  <c r="R69" i="5" s="1"/>
  <c r="S63" i="5"/>
  <c r="T63" i="5" s="1"/>
  <c r="U54" i="5"/>
  <c r="V54" i="5" s="1"/>
  <c r="S97" i="5"/>
  <c r="T97" i="5" s="1"/>
  <c r="Q95" i="5"/>
  <c r="R95" i="5" s="1"/>
  <c r="U92" i="5"/>
  <c r="V92" i="5" s="1"/>
  <c r="S89" i="5"/>
  <c r="T89" i="5" s="1"/>
  <c r="Q87" i="5"/>
  <c r="R87" i="5" s="1"/>
  <c r="U84" i="5"/>
  <c r="V84" i="5" s="1"/>
  <c r="S81" i="5"/>
  <c r="T81" i="5" s="1"/>
  <c r="Q79" i="5"/>
  <c r="R79" i="5" s="1"/>
  <c r="U76" i="5"/>
  <c r="V76" i="5" s="1"/>
  <c r="S73" i="5"/>
  <c r="T73" i="5" s="1"/>
  <c r="Q71" i="5"/>
  <c r="R71" i="5" s="1"/>
  <c r="U68" i="5"/>
  <c r="V68" i="5" s="1"/>
  <c r="S65" i="5"/>
  <c r="T65" i="5" s="1"/>
  <c r="Q63" i="5"/>
  <c r="R63" i="5" s="1"/>
  <c r="U60" i="5"/>
  <c r="V60" i="5" s="1"/>
  <c r="S57" i="5"/>
  <c r="T57" i="5" s="1"/>
  <c r="Q55" i="5"/>
  <c r="R55" i="5" s="1"/>
  <c r="U52" i="5"/>
  <c r="V52" i="5" s="1"/>
  <c r="S49" i="5"/>
  <c r="T49" i="5" s="1"/>
  <c r="Q47" i="5"/>
  <c r="R47" i="5" s="1"/>
  <c r="U44" i="5"/>
  <c r="V44" i="5" s="1"/>
  <c r="S41" i="5"/>
  <c r="T41" i="5" s="1"/>
  <c r="Q39" i="5"/>
  <c r="R39" i="5" s="1"/>
  <c r="U36" i="5"/>
  <c r="V36" i="5" s="1"/>
  <c r="S33" i="5"/>
  <c r="T33" i="5" s="1"/>
  <c r="Q31" i="5"/>
  <c r="R31" i="5" s="1"/>
  <c r="U28" i="5"/>
  <c r="V28" i="5" s="1"/>
  <c r="S25" i="5"/>
  <c r="T25" i="5" s="1"/>
  <c r="Q23" i="5"/>
  <c r="R23" i="5" s="1"/>
  <c r="S17" i="5"/>
  <c r="T17" i="5" s="1"/>
  <c r="O86" i="5"/>
  <c r="P86" i="5" s="1"/>
  <c r="O66" i="5"/>
  <c r="P66" i="5" s="1"/>
  <c r="O22" i="5"/>
  <c r="P22" i="5" s="1"/>
  <c r="Q93" i="5"/>
  <c r="R93" i="5" s="1"/>
  <c r="Q61" i="5"/>
  <c r="R61" i="5" s="1"/>
  <c r="Q29" i="5"/>
  <c r="R29" i="5" s="1"/>
  <c r="S87" i="5"/>
  <c r="T87" i="5" s="1"/>
  <c r="S55" i="5"/>
  <c r="T55" i="5" s="1"/>
  <c r="S23" i="5"/>
  <c r="T23" i="5" s="1"/>
  <c r="U78" i="5"/>
  <c r="V78" i="5" s="1"/>
  <c r="U46" i="5"/>
  <c r="V46" i="5" s="1"/>
  <c r="U16" i="5"/>
  <c r="V16" i="5" s="1"/>
  <c r="S13" i="5"/>
  <c r="T13" i="5" s="1"/>
  <c r="Q11" i="5"/>
  <c r="R11" i="5" s="1"/>
  <c r="S84" i="5"/>
  <c r="T84" i="5" s="1"/>
  <c r="Q82" i="5"/>
  <c r="R82" i="5" s="1"/>
  <c r="O81" i="5"/>
  <c r="P81" i="5" s="1"/>
  <c r="U87" i="5"/>
  <c r="V87" i="5" s="1"/>
  <c r="S60" i="5"/>
  <c r="T60" i="5" s="1"/>
  <c r="Q58" i="5"/>
  <c r="R58" i="5" s="1"/>
  <c r="O57" i="5"/>
  <c r="P57" i="5" s="1"/>
  <c r="U63" i="5"/>
  <c r="V63" i="5" s="1"/>
  <c r="O94" i="5"/>
  <c r="P94" i="5" s="1"/>
  <c r="Q72" i="5"/>
  <c r="R72" i="5" s="1"/>
  <c r="S66" i="5"/>
  <c r="T66" i="5" s="1"/>
  <c r="U89" i="5"/>
  <c r="V89" i="5" s="1"/>
  <c r="S83" i="5"/>
  <c r="T83" i="5" s="1"/>
  <c r="Q81" i="5"/>
  <c r="R81" i="5" s="1"/>
  <c r="O80" i="5"/>
  <c r="P80" i="5" s="1"/>
  <c r="S59" i="5"/>
  <c r="T59" i="5" s="1"/>
  <c r="Q57" i="5"/>
  <c r="R57" i="5" s="1"/>
  <c r="O56" i="5"/>
  <c r="P56" i="5" s="1"/>
  <c r="S35" i="5"/>
  <c r="T35" i="5" s="1"/>
  <c r="Q33" i="5"/>
  <c r="R33" i="5" s="1"/>
  <c r="O32" i="5"/>
  <c r="P32" i="5" s="1"/>
  <c r="U38" i="5"/>
  <c r="V38" i="5" s="1"/>
  <c r="O93" i="5"/>
  <c r="P93" i="5" s="1"/>
  <c r="O29" i="5"/>
  <c r="P29" i="5" s="1"/>
  <c r="Q37" i="5"/>
  <c r="R37" i="5" s="1"/>
  <c r="U86" i="5"/>
  <c r="V86" i="5" s="1"/>
  <c r="U99" i="5"/>
  <c r="V99" i="5" s="1"/>
  <c r="S96" i="5"/>
  <c r="T96" i="5" s="1"/>
  <c r="Q94" i="5"/>
  <c r="R94" i="5" s="1"/>
  <c r="U91" i="5"/>
  <c r="V91" i="5" s="1"/>
  <c r="S88" i="5"/>
  <c r="T88" i="5" s="1"/>
  <c r="Q86" i="5"/>
  <c r="R86" i="5" s="1"/>
  <c r="U83" i="5"/>
  <c r="V83" i="5" s="1"/>
  <c r="S80" i="5"/>
  <c r="T80" i="5" s="1"/>
  <c r="Q78" i="5"/>
  <c r="R78" i="5" s="1"/>
  <c r="U75" i="5"/>
  <c r="V75" i="5" s="1"/>
  <c r="S72" i="5"/>
  <c r="T72" i="5" s="1"/>
  <c r="Q70" i="5"/>
  <c r="R70" i="5" s="1"/>
  <c r="U67" i="5"/>
  <c r="V67" i="5" s="1"/>
  <c r="S64" i="5"/>
  <c r="T64" i="5" s="1"/>
  <c r="Q62" i="5"/>
  <c r="R62" i="5" s="1"/>
  <c r="U59" i="5"/>
  <c r="V59" i="5" s="1"/>
  <c r="S56" i="5"/>
  <c r="T56" i="5" s="1"/>
  <c r="Q54" i="5"/>
  <c r="R54" i="5" s="1"/>
  <c r="U51" i="5"/>
  <c r="V51" i="5" s="1"/>
  <c r="S48" i="5"/>
  <c r="T48" i="5" s="1"/>
  <c r="Q46" i="5"/>
  <c r="R46" i="5" s="1"/>
  <c r="U43" i="5"/>
  <c r="V43" i="5" s="1"/>
  <c r="S40" i="5"/>
  <c r="T40" i="5" s="1"/>
  <c r="Q38" i="5"/>
  <c r="R38" i="5" s="1"/>
  <c r="U35" i="5"/>
  <c r="V35" i="5" s="1"/>
  <c r="S32" i="5"/>
  <c r="T32" i="5" s="1"/>
  <c r="Q30" i="5"/>
  <c r="R30" i="5" s="1"/>
  <c r="S24" i="5"/>
  <c r="T24" i="5" s="1"/>
  <c r="S16" i="5"/>
  <c r="T16" i="5" s="1"/>
  <c r="O85" i="5"/>
  <c r="P85" i="5" s="1"/>
  <c r="O62" i="5"/>
  <c r="P62" i="5" s="1"/>
  <c r="O42" i="5"/>
  <c r="P42" i="5" s="1"/>
  <c r="O21" i="5"/>
  <c r="P21" i="5" s="1"/>
  <c r="Q88" i="5"/>
  <c r="R88" i="5" s="1"/>
  <c r="Q56" i="5"/>
  <c r="R56" i="5" s="1"/>
  <c r="Q24" i="5"/>
  <c r="R24" i="5" s="1"/>
  <c r="S82" i="5"/>
  <c r="T82" i="5" s="1"/>
  <c r="S50" i="5"/>
  <c r="T50" i="5" s="1"/>
  <c r="S18" i="5"/>
  <c r="T18" i="5" s="1"/>
  <c r="U73" i="5"/>
  <c r="V73" i="5" s="1"/>
  <c r="U39" i="5"/>
  <c r="V39" i="5" s="1"/>
  <c r="M17" i="5"/>
  <c r="N17" i="5" s="1"/>
  <c r="Q15" i="5"/>
  <c r="R15" i="5" s="1"/>
  <c r="U24" i="5"/>
  <c r="V24" i="5" s="1"/>
  <c r="Q22" i="5"/>
  <c r="R22" i="5" s="1"/>
  <c r="Q14" i="5"/>
  <c r="R14" i="5" s="1"/>
  <c r="U47" i="5"/>
  <c r="V47" i="5" s="1"/>
  <c r="U23" i="5"/>
  <c r="V23" i="5" s="1"/>
  <c r="U21" i="5"/>
  <c r="V21" i="5" s="1"/>
  <c r="O41" i="5"/>
  <c r="P41" i="5" s="1"/>
  <c r="O33" i="5"/>
  <c r="P33" i="5" s="1"/>
  <c r="O25" i="5"/>
  <c r="P25" i="5" s="1"/>
  <c r="O17" i="5"/>
  <c r="P17" i="5" s="1"/>
  <c r="U20" i="5"/>
  <c r="V20" i="5" s="1"/>
  <c r="Q19" i="5"/>
  <c r="R19" i="5" s="1"/>
  <c r="S21" i="5"/>
  <c r="T21" i="5" s="1"/>
  <c r="U31" i="5"/>
  <c r="V31" i="5" s="1"/>
  <c r="U27" i="5"/>
  <c r="V27" i="5" s="1"/>
  <c r="U19" i="5"/>
  <c r="V19" i="5" s="1"/>
  <c r="O15" i="5"/>
  <c r="P15" i="5" s="1"/>
  <c r="Q42" i="5"/>
  <c r="R42" i="5" s="1"/>
  <c r="Q34" i="5"/>
  <c r="R34" i="5" s="1"/>
  <c r="Q26" i="5"/>
  <c r="R26" i="5" s="1"/>
  <c r="Q18" i="5"/>
  <c r="R18" i="5" s="1"/>
  <c r="M9" i="5"/>
  <c r="N9" i="5" s="1"/>
  <c r="M96" i="5"/>
  <c r="N96" i="5" s="1"/>
  <c r="M88" i="5"/>
  <c r="N88" i="5" s="1"/>
  <c r="M80" i="5"/>
  <c r="N80" i="5" s="1"/>
  <c r="M72" i="5"/>
  <c r="N72" i="5" s="1"/>
  <c r="M64" i="5"/>
  <c r="N64" i="5" s="1"/>
  <c r="M56" i="5"/>
  <c r="N56" i="5" s="1"/>
  <c r="M48" i="5"/>
  <c r="N48" i="5" s="1"/>
  <c r="M40" i="5"/>
  <c r="N40" i="5" s="1"/>
  <c r="M31" i="5"/>
  <c r="N31" i="5" s="1"/>
  <c r="M24" i="5"/>
  <c r="N24" i="5" s="1"/>
  <c r="M16" i="5"/>
  <c r="N16" i="5" s="1"/>
  <c r="M95" i="5"/>
  <c r="N95" i="5" s="1"/>
  <c r="M79" i="5"/>
  <c r="N79" i="5" s="1"/>
  <c r="M63" i="5"/>
  <c r="N63" i="5" s="1"/>
  <c r="M55" i="5"/>
  <c r="N55" i="5" s="1"/>
  <c r="M39" i="5"/>
  <c r="N39" i="5" s="1"/>
  <c r="M94" i="5"/>
  <c r="N94" i="5" s="1"/>
  <c r="M86" i="5"/>
  <c r="N86" i="5" s="1"/>
  <c r="M78" i="5"/>
  <c r="N78" i="5" s="1"/>
  <c r="M70" i="5"/>
  <c r="N70" i="5" s="1"/>
  <c r="M62" i="5"/>
  <c r="N62" i="5" s="1"/>
  <c r="M54" i="5"/>
  <c r="N54" i="5" s="1"/>
  <c r="M46" i="5"/>
  <c r="N46" i="5" s="1"/>
  <c r="M38" i="5"/>
  <c r="N38" i="5" s="1"/>
  <c r="M30" i="5"/>
  <c r="N30" i="5" s="1"/>
  <c r="M22" i="5"/>
  <c r="N22" i="5" s="1"/>
  <c r="M47" i="5"/>
  <c r="N47" i="5" s="1"/>
  <c r="M87" i="5"/>
  <c r="N87" i="5" s="1"/>
  <c r="M71" i="5"/>
  <c r="N71" i="5" s="1"/>
  <c r="M23" i="5"/>
  <c r="N23" i="5" s="1"/>
  <c r="M58" i="5"/>
  <c r="N58" i="5" s="1"/>
  <c r="M50" i="5"/>
  <c r="N50" i="5" s="1"/>
  <c r="M42" i="5"/>
  <c r="N42" i="5" s="1"/>
  <c r="M34" i="5"/>
  <c r="N34" i="5" s="1"/>
  <c r="M26" i="5"/>
  <c r="N26" i="5" s="1"/>
  <c r="M10" i="5"/>
  <c r="N10" i="5" s="1"/>
  <c r="M32" i="5"/>
  <c r="N32" i="5" s="1"/>
  <c r="M15" i="5"/>
  <c r="N15" i="5" s="1"/>
  <c r="M14" i="5"/>
  <c r="N14" i="5" s="1"/>
  <c r="M93" i="5"/>
  <c r="N93" i="5" s="1"/>
  <c r="M85" i="5"/>
  <c r="N85" i="5" s="1"/>
  <c r="M77" i="5"/>
  <c r="N77" i="5" s="1"/>
  <c r="M69" i="5"/>
  <c r="N69" i="5" s="1"/>
  <c r="M61" i="5"/>
  <c r="N61" i="5" s="1"/>
  <c r="M53" i="5"/>
  <c r="N53" i="5" s="1"/>
  <c r="M45" i="5"/>
  <c r="N45" i="5" s="1"/>
  <c r="M37" i="5"/>
  <c r="N37" i="5" s="1"/>
  <c r="M29" i="5"/>
  <c r="N29" i="5" s="1"/>
  <c r="M21" i="5"/>
  <c r="N21" i="5" s="1"/>
  <c r="M13" i="5"/>
  <c r="N13" i="5" s="1"/>
  <c r="M92" i="5"/>
  <c r="N92" i="5" s="1"/>
  <c r="M84" i="5"/>
  <c r="N84" i="5" s="1"/>
  <c r="M76" i="5"/>
  <c r="N76" i="5" s="1"/>
  <c r="M68" i="5"/>
  <c r="N68" i="5" s="1"/>
  <c r="M60" i="5"/>
  <c r="N60" i="5" s="1"/>
  <c r="M52" i="5"/>
  <c r="N52" i="5" s="1"/>
  <c r="M44" i="5"/>
  <c r="N44" i="5" s="1"/>
  <c r="M36" i="5"/>
  <c r="N36" i="5" s="1"/>
  <c r="M28" i="5"/>
  <c r="N28" i="5" s="1"/>
  <c r="M20" i="5"/>
  <c r="N20" i="5" s="1"/>
  <c r="M12" i="5"/>
  <c r="N12" i="5" s="1"/>
  <c r="M99" i="5"/>
  <c r="N99" i="5" s="1"/>
  <c r="M91" i="5"/>
  <c r="N91" i="5" s="1"/>
  <c r="M83" i="5"/>
  <c r="N83" i="5" s="1"/>
  <c r="M75" i="5"/>
  <c r="N75" i="5" s="1"/>
  <c r="M67" i="5"/>
  <c r="N67" i="5" s="1"/>
  <c r="M59" i="5"/>
  <c r="N59" i="5" s="1"/>
  <c r="M51" i="5"/>
  <c r="N51" i="5" s="1"/>
  <c r="M43" i="5"/>
  <c r="N43" i="5" s="1"/>
  <c r="M35" i="5"/>
  <c r="N35" i="5" s="1"/>
  <c r="M27" i="5"/>
  <c r="N27" i="5" s="1"/>
  <c r="M19" i="5"/>
  <c r="N19" i="5" s="1"/>
  <c r="M11" i="5"/>
  <c r="N11" i="5" s="1"/>
  <c r="M98" i="5"/>
  <c r="N98" i="5" s="1"/>
  <c r="M90" i="5"/>
  <c r="N90" i="5" s="1"/>
  <c r="M82" i="5"/>
  <c r="N82" i="5" s="1"/>
  <c r="M74" i="5"/>
  <c r="N74" i="5" s="1"/>
  <c r="M66" i="5"/>
  <c r="N66" i="5" s="1"/>
  <c r="M18" i="5"/>
  <c r="N18" i="5" s="1"/>
  <c r="M41" i="5"/>
  <c r="N41" i="5" s="1"/>
  <c r="W103" i="5" l="1"/>
  <c r="G38" i="5" s="1"/>
  <c r="W104" i="5" s="1"/>
  <c r="G39" i="5" s="1"/>
  <c r="AG95" i="12"/>
  <c r="O95" i="12"/>
  <c r="L95" i="12"/>
  <c r="N95" i="12"/>
  <c r="I95" i="12"/>
  <c r="W95" i="12"/>
  <c r="X95" i="12"/>
  <c r="U95" i="12"/>
  <c r="AE95" i="12"/>
  <c r="T95" i="12"/>
  <c r="AF95" i="12"/>
  <c r="M95" i="12"/>
  <c r="AC95" i="12"/>
  <c r="J95" i="12"/>
  <c r="R95" i="12"/>
  <c r="V95" i="12"/>
  <c r="AM95" i="12"/>
  <c r="AB95" i="12"/>
  <c r="AN95" i="12"/>
  <c r="AK95" i="12"/>
  <c r="AI95" i="12"/>
  <c r="AO95" i="12"/>
  <c r="Z95" i="12"/>
  <c r="AD95" i="12"/>
  <c r="AJ95" i="12"/>
  <c r="K95" i="12"/>
  <c r="AQ95" i="12"/>
  <c r="AH95" i="12"/>
  <c r="AL95" i="12"/>
  <c r="Q95" i="12"/>
  <c r="S95" i="12"/>
  <c r="P95" i="12"/>
  <c r="AP95" i="12"/>
  <c r="Y95" i="12"/>
  <c r="AA95" i="12"/>
  <c r="W6" i="11"/>
  <c r="X12" i="11"/>
  <c r="Y11" i="11"/>
  <c r="C14" i="5"/>
  <c r="C16" i="5" s="1"/>
  <c r="Z5" i="5"/>
  <c r="X5" i="5"/>
  <c r="P5" i="5"/>
  <c r="N5" i="5"/>
  <c r="V5" i="5"/>
  <c r="R5" i="5"/>
  <c r="T5" i="5"/>
  <c r="W105" i="5" l="1"/>
  <c r="G40" i="5" s="1"/>
  <c r="F6" i="5" s="1"/>
  <c r="F14" i="5" s="1"/>
  <c r="F16" i="5" s="1"/>
  <c r="E30" i="16" s="1"/>
  <c r="E6" i="5"/>
  <c r="F80" i="16"/>
  <c r="M80" i="16"/>
  <c r="N80" i="16"/>
  <c r="G80" i="16"/>
  <c r="O80" i="16"/>
  <c r="L80" i="16"/>
  <c r="H80" i="16"/>
  <c r="P80" i="16"/>
  <c r="I80" i="16"/>
  <c r="Q80" i="16"/>
  <c r="J80" i="16"/>
  <c r="F14" i="16"/>
  <c r="K80" i="16"/>
  <c r="H14" i="16"/>
  <c r="P14" i="16"/>
  <c r="L14" i="16"/>
  <c r="N14" i="16"/>
  <c r="O14" i="16"/>
  <c r="I14" i="16"/>
  <c r="Q14" i="16"/>
  <c r="J14" i="16"/>
  <c r="K14" i="16"/>
  <c r="M14" i="16"/>
  <c r="G14" i="16"/>
  <c r="X13" i="11"/>
  <c r="Y12" i="11"/>
  <c r="E14" i="5"/>
  <c r="E16" i="5" s="1"/>
  <c r="D6" i="5"/>
  <c r="AB8" i="5"/>
  <c r="AD8" i="5"/>
  <c r="AJ80" i="16" l="1"/>
  <c r="AK80" i="16"/>
  <c r="AL80" i="16"/>
  <c r="AE80" i="16"/>
  <c r="AM80" i="16"/>
  <c r="AF80" i="16"/>
  <c r="AN80" i="16"/>
  <c r="AO80" i="16"/>
  <c r="AG80" i="16"/>
  <c r="AH80" i="16"/>
  <c r="AD80" i="16"/>
  <c r="AI80" i="16"/>
  <c r="AF14" i="16"/>
  <c r="AN14" i="16"/>
  <c r="AK14" i="16"/>
  <c r="AE14" i="16"/>
  <c r="AG14" i="16"/>
  <c r="AO14" i="16"/>
  <c r="AL14" i="16"/>
  <c r="AH14" i="16"/>
  <c r="AD14" i="16"/>
  <c r="AM14" i="16"/>
  <c r="AI14" i="16"/>
  <c r="AJ14" i="16"/>
  <c r="X14" i="11"/>
  <c r="Y13" i="11"/>
  <c r="D14" i="5"/>
  <c r="D16" i="5" s="1"/>
  <c r="AB9" i="5"/>
  <c r="AD9" i="5"/>
  <c r="T80" i="16" l="1"/>
  <c r="AB80" i="16"/>
  <c r="U80" i="16"/>
  <c r="AC80" i="16"/>
  <c r="V80" i="16"/>
  <c r="R80" i="16"/>
  <c r="W80" i="16"/>
  <c r="AA80" i="16"/>
  <c r="X80" i="16"/>
  <c r="Y80" i="16"/>
  <c r="S80" i="16"/>
  <c r="Z80" i="16"/>
  <c r="E29" i="16"/>
  <c r="C47" i="16" s="1"/>
  <c r="C48" i="16" s="1"/>
  <c r="E80" i="16"/>
  <c r="X14" i="16"/>
  <c r="Y14" i="16"/>
  <c r="AB14" i="16"/>
  <c r="U14" i="16"/>
  <c r="W14" i="16"/>
  <c r="Z14" i="16"/>
  <c r="AC14" i="16"/>
  <c r="R14" i="16"/>
  <c r="S14" i="16"/>
  <c r="AA14" i="16"/>
  <c r="T14" i="16"/>
  <c r="V14" i="16"/>
  <c r="X15" i="11"/>
  <c r="Y14" i="11"/>
  <c r="AD10" i="5"/>
  <c r="AB10" i="5"/>
  <c r="E77" i="16" l="1"/>
  <c r="E76" i="16"/>
  <c r="E83" i="16"/>
  <c r="C105" i="16"/>
  <c r="E78" i="16"/>
  <c r="E82" i="16"/>
  <c r="E75" i="16"/>
  <c r="E84" i="16"/>
  <c r="E79" i="16"/>
  <c r="E81" i="16"/>
  <c r="E85" i="16"/>
  <c r="X16" i="11"/>
  <c r="Y15" i="11"/>
  <c r="AB11" i="5"/>
  <c r="AD11" i="5"/>
  <c r="C100" i="16" l="1"/>
  <c r="AI75" i="16"/>
  <c r="AC75" i="16"/>
  <c r="G75" i="16"/>
  <c r="X75" i="16"/>
  <c r="F75" i="16"/>
  <c r="AJ75" i="16"/>
  <c r="AM75" i="16"/>
  <c r="Y75" i="16"/>
  <c r="L75" i="16"/>
  <c r="AK75" i="16"/>
  <c r="O75" i="16"/>
  <c r="AF75" i="16"/>
  <c r="V75" i="16"/>
  <c r="K75" i="16"/>
  <c r="AD75" i="16"/>
  <c r="T75" i="16"/>
  <c r="AH75" i="16"/>
  <c r="W75" i="16"/>
  <c r="AN75" i="16"/>
  <c r="Q75" i="16"/>
  <c r="R75" i="16"/>
  <c r="J75" i="16"/>
  <c r="AB75" i="16"/>
  <c r="N75" i="16"/>
  <c r="AE75" i="16"/>
  <c r="I75" i="16"/>
  <c r="S75" i="16"/>
  <c r="M75" i="16"/>
  <c r="AL75" i="16"/>
  <c r="H75" i="16"/>
  <c r="AG75" i="16"/>
  <c r="AA75" i="16"/>
  <c r="U75" i="16"/>
  <c r="Z75" i="16"/>
  <c r="P75" i="16"/>
  <c r="AO75" i="16"/>
  <c r="C107" i="16"/>
  <c r="W82" i="16"/>
  <c r="AN82" i="16"/>
  <c r="Z82" i="16"/>
  <c r="L82" i="16"/>
  <c r="M82" i="16"/>
  <c r="AA82" i="16"/>
  <c r="F82" i="16"/>
  <c r="AE82" i="16"/>
  <c r="I82" i="16"/>
  <c r="AH82" i="16"/>
  <c r="T82" i="16"/>
  <c r="S82" i="16"/>
  <c r="AL82" i="16"/>
  <c r="N82" i="16"/>
  <c r="AM82" i="16"/>
  <c r="Q82" i="16"/>
  <c r="AC82" i="16"/>
  <c r="AB82" i="16"/>
  <c r="AG82" i="16"/>
  <c r="AO82" i="16"/>
  <c r="V82" i="16"/>
  <c r="AK82" i="16"/>
  <c r="Y82" i="16"/>
  <c r="K82" i="16"/>
  <c r="AJ82" i="16"/>
  <c r="H82" i="16"/>
  <c r="AD82" i="16"/>
  <c r="P82" i="16"/>
  <c r="G82" i="16"/>
  <c r="X82" i="16"/>
  <c r="J82" i="16"/>
  <c r="AI82" i="16"/>
  <c r="O82" i="16"/>
  <c r="AF82" i="16"/>
  <c r="R82" i="16"/>
  <c r="U82" i="16"/>
  <c r="C103" i="16"/>
  <c r="AH78" i="16"/>
  <c r="T78" i="16"/>
  <c r="F78" i="16"/>
  <c r="W78" i="16"/>
  <c r="AN78" i="16"/>
  <c r="U78" i="16"/>
  <c r="J78" i="16"/>
  <c r="I78" i="16"/>
  <c r="AB78" i="16"/>
  <c r="N78" i="16"/>
  <c r="AE78" i="16"/>
  <c r="AL78" i="16"/>
  <c r="Y78" i="16"/>
  <c r="K78" i="16"/>
  <c r="AJ78" i="16"/>
  <c r="V78" i="16"/>
  <c r="AM78" i="16"/>
  <c r="AA78" i="16"/>
  <c r="H78" i="16"/>
  <c r="AI78" i="16"/>
  <c r="P78" i="16"/>
  <c r="S78" i="16"/>
  <c r="M78" i="16"/>
  <c r="AD78" i="16"/>
  <c r="Q78" i="16"/>
  <c r="AC78" i="16"/>
  <c r="R78" i="16"/>
  <c r="AO78" i="16"/>
  <c r="AK78" i="16"/>
  <c r="G78" i="16"/>
  <c r="X78" i="16"/>
  <c r="Z78" i="16"/>
  <c r="L78" i="16"/>
  <c r="AG78" i="16"/>
  <c r="O78" i="16"/>
  <c r="AF78" i="16"/>
  <c r="C110" i="16"/>
  <c r="AH85" i="16"/>
  <c r="T85" i="16"/>
  <c r="F85" i="16"/>
  <c r="W85" i="16"/>
  <c r="I85" i="16"/>
  <c r="U85" i="16"/>
  <c r="AI85" i="16"/>
  <c r="AO85" i="16"/>
  <c r="AB85" i="16"/>
  <c r="N85" i="16"/>
  <c r="AE85" i="16"/>
  <c r="AL85" i="16"/>
  <c r="AC85" i="16"/>
  <c r="K85" i="16"/>
  <c r="AJ85" i="16"/>
  <c r="V85" i="16"/>
  <c r="AM85" i="16"/>
  <c r="AA85" i="16"/>
  <c r="P85" i="16"/>
  <c r="J85" i="16"/>
  <c r="Y85" i="16"/>
  <c r="S85" i="16"/>
  <c r="M85" i="16"/>
  <c r="AD85" i="16"/>
  <c r="H85" i="16"/>
  <c r="X85" i="16"/>
  <c r="R85" i="16"/>
  <c r="Q85" i="16"/>
  <c r="AK85" i="16"/>
  <c r="G85" i="16"/>
  <c r="AF85" i="16"/>
  <c r="Z85" i="16"/>
  <c r="L85" i="16"/>
  <c r="AG85" i="16"/>
  <c r="O85" i="16"/>
  <c r="AN85" i="16"/>
  <c r="C108" i="16"/>
  <c r="AA83" i="16"/>
  <c r="U83" i="16"/>
  <c r="AD83" i="16"/>
  <c r="H83" i="16"/>
  <c r="AH83" i="16"/>
  <c r="O83" i="16"/>
  <c r="J83" i="16"/>
  <c r="AI83" i="16"/>
  <c r="AC83" i="16"/>
  <c r="AL83" i="16"/>
  <c r="P83" i="16"/>
  <c r="AO83" i="16"/>
  <c r="AJ83" i="16"/>
  <c r="R83" i="16"/>
  <c r="L83" i="16"/>
  <c r="AK83" i="16"/>
  <c r="AG83" i="16"/>
  <c r="X83" i="16"/>
  <c r="AB83" i="16"/>
  <c r="AN83" i="16"/>
  <c r="F83" i="16"/>
  <c r="Z83" i="16"/>
  <c r="T83" i="16"/>
  <c r="Y83" i="16"/>
  <c r="G83" i="16"/>
  <c r="AF83" i="16"/>
  <c r="Q83" i="16"/>
  <c r="W83" i="16"/>
  <c r="K83" i="16"/>
  <c r="I83" i="16"/>
  <c r="N83" i="16"/>
  <c r="AE83" i="16"/>
  <c r="S83" i="16"/>
  <c r="M83" i="16"/>
  <c r="V83" i="16"/>
  <c r="AM83" i="16"/>
  <c r="C106" i="16"/>
  <c r="X81" i="16"/>
  <c r="AO81" i="16"/>
  <c r="AA81" i="16"/>
  <c r="M81" i="16"/>
  <c r="AE81" i="16"/>
  <c r="T81" i="16"/>
  <c r="G81" i="16"/>
  <c r="AF81" i="16"/>
  <c r="J81" i="16"/>
  <c r="AI81" i="16"/>
  <c r="U81" i="16"/>
  <c r="I81" i="16"/>
  <c r="AD81" i="16"/>
  <c r="AM81" i="16"/>
  <c r="AB81" i="16"/>
  <c r="O81" i="16"/>
  <c r="AN81" i="16"/>
  <c r="R81" i="16"/>
  <c r="V81" i="16"/>
  <c r="AC81" i="16"/>
  <c r="AH81" i="16"/>
  <c r="Q81" i="16"/>
  <c r="W81" i="16"/>
  <c r="AL81" i="16"/>
  <c r="Z81" i="16"/>
  <c r="L81" i="16"/>
  <c r="AK81" i="16"/>
  <c r="F81" i="16"/>
  <c r="H81" i="16"/>
  <c r="Y81" i="16"/>
  <c r="K81" i="16"/>
  <c r="AJ81" i="16"/>
  <c r="P81" i="16"/>
  <c r="AG81" i="16"/>
  <c r="S81" i="16"/>
  <c r="N81" i="16"/>
  <c r="J76" i="16"/>
  <c r="Y76" i="16"/>
  <c r="Q76" i="16"/>
  <c r="N76" i="16"/>
  <c r="AN76" i="16"/>
  <c r="AB76" i="16"/>
  <c r="M76" i="16"/>
  <c r="AD76" i="16"/>
  <c r="S76" i="16"/>
  <c r="P76" i="16"/>
  <c r="W76" i="16"/>
  <c r="AA76" i="16"/>
  <c r="AK76" i="16"/>
  <c r="X76" i="16"/>
  <c r="AJ76" i="16"/>
  <c r="AI76" i="16"/>
  <c r="AF76" i="16"/>
  <c r="AH76" i="16"/>
  <c r="AG76" i="16"/>
  <c r="AC76" i="16"/>
  <c r="H76" i="16"/>
  <c r="F76" i="16"/>
  <c r="G76" i="16"/>
  <c r="L76" i="16"/>
  <c r="C101" i="16"/>
  <c r="AL76" i="16"/>
  <c r="O76" i="16"/>
  <c r="Z76" i="16"/>
  <c r="U76" i="16"/>
  <c r="T76" i="16"/>
  <c r="R76" i="16"/>
  <c r="V76" i="16"/>
  <c r="AM76" i="16"/>
  <c r="AO76" i="16"/>
  <c r="I76" i="16"/>
  <c r="AE76" i="16"/>
  <c r="K76" i="16"/>
  <c r="C109" i="16"/>
  <c r="O84" i="16"/>
  <c r="AN84" i="16"/>
  <c r="R84" i="16"/>
  <c r="AC84" i="16"/>
  <c r="AD84" i="16"/>
  <c r="K84" i="16"/>
  <c r="F84" i="16"/>
  <c r="W84" i="16"/>
  <c r="AK84" i="16"/>
  <c r="Z84" i="16"/>
  <c r="L84" i="16"/>
  <c r="H84" i="16"/>
  <c r="AJ84" i="16"/>
  <c r="AL84" i="16"/>
  <c r="S84" i="16"/>
  <c r="N84" i="16"/>
  <c r="AE84" i="16"/>
  <c r="I84" i="16"/>
  <c r="AH84" i="16"/>
  <c r="T84" i="16"/>
  <c r="Y84" i="16"/>
  <c r="P84" i="16"/>
  <c r="V84" i="16"/>
  <c r="AM84" i="16"/>
  <c r="Q84" i="16"/>
  <c r="M84" i="16"/>
  <c r="AB84" i="16"/>
  <c r="AG84" i="16"/>
  <c r="U84" i="16"/>
  <c r="X84" i="16"/>
  <c r="AO84" i="16"/>
  <c r="AA84" i="16"/>
  <c r="G84" i="16"/>
  <c r="AF84" i="16"/>
  <c r="J84" i="16"/>
  <c r="AI84" i="16"/>
  <c r="C104" i="16"/>
  <c r="AD79" i="16"/>
  <c r="H79" i="16"/>
  <c r="Y79" i="16"/>
  <c r="S79" i="16"/>
  <c r="M79" i="16"/>
  <c r="W79" i="16"/>
  <c r="T79" i="16"/>
  <c r="AL79" i="16"/>
  <c r="P79" i="16"/>
  <c r="AG79" i="16"/>
  <c r="AA79" i="16"/>
  <c r="U79" i="16"/>
  <c r="AC79" i="16"/>
  <c r="X79" i="16"/>
  <c r="AO79" i="16"/>
  <c r="AI79" i="16"/>
  <c r="F79" i="16"/>
  <c r="Z79" i="16"/>
  <c r="G79" i="16"/>
  <c r="AF79" i="16"/>
  <c r="J79" i="16"/>
  <c r="AK79" i="16"/>
  <c r="O79" i="16"/>
  <c r="AN79" i="16"/>
  <c r="R79" i="16"/>
  <c r="L79" i="16"/>
  <c r="N79" i="16"/>
  <c r="AE79" i="16"/>
  <c r="I79" i="16"/>
  <c r="AH79" i="16"/>
  <c r="AB79" i="16"/>
  <c r="V79" i="16"/>
  <c r="AM79" i="16"/>
  <c r="Q79" i="16"/>
  <c r="K79" i="16"/>
  <c r="AJ79" i="16"/>
  <c r="C102" i="16"/>
  <c r="N77" i="16"/>
  <c r="AM77" i="16"/>
  <c r="I77" i="16"/>
  <c r="Z77" i="16"/>
  <c r="AB77" i="16"/>
  <c r="AF77" i="16"/>
  <c r="AN77" i="16"/>
  <c r="AE77" i="16"/>
  <c r="T77" i="16"/>
  <c r="V77" i="16"/>
  <c r="U77" i="16"/>
  <c r="Q77" i="16"/>
  <c r="AH77" i="16"/>
  <c r="AJ77" i="16"/>
  <c r="H77" i="16"/>
  <c r="Y77" i="16"/>
  <c r="K77" i="16"/>
  <c r="M77" i="16"/>
  <c r="P77" i="16"/>
  <c r="AG77" i="16"/>
  <c r="G77" i="16"/>
  <c r="AA77" i="16"/>
  <c r="AC77" i="16"/>
  <c r="R77" i="16"/>
  <c r="AD77" i="16"/>
  <c r="X77" i="16"/>
  <c r="L77" i="16"/>
  <c r="F77" i="16"/>
  <c r="AL77" i="16"/>
  <c r="S77" i="16"/>
  <c r="AO77" i="16"/>
  <c r="O77" i="16"/>
  <c r="J77" i="16"/>
  <c r="AK77" i="16"/>
  <c r="W77" i="16"/>
  <c r="AI77" i="16"/>
  <c r="X17" i="11"/>
  <c r="Y16" i="11"/>
  <c r="AD12" i="5"/>
  <c r="AB12" i="5"/>
  <c r="X18" i="11" l="1"/>
  <c r="Y17" i="11"/>
  <c r="AB13" i="5"/>
  <c r="AD13" i="5"/>
  <c r="X19" i="11" l="1"/>
  <c r="Y18" i="11"/>
  <c r="AD14" i="5"/>
  <c r="AB14" i="5"/>
  <c r="X20" i="11" l="1"/>
  <c r="Y19" i="11"/>
  <c r="AB15" i="5"/>
  <c r="AD15" i="5"/>
  <c r="X21" i="11" l="1"/>
  <c r="Y20" i="11"/>
  <c r="AD16" i="5"/>
  <c r="AB16" i="5"/>
  <c r="X22" i="11" l="1"/>
  <c r="Y21" i="11"/>
  <c r="AB17" i="5"/>
  <c r="AD17" i="5"/>
  <c r="X23" i="11" l="1"/>
  <c r="Y22" i="11"/>
  <c r="AD18" i="5"/>
  <c r="AB18" i="5"/>
  <c r="X24" i="11" l="1"/>
  <c r="Y23" i="11"/>
  <c r="AB19" i="5"/>
  <c r="AD19" i="5"/>
  <c r="X25" i="11" l="1"/>
  <c r="Y24" i="11"/>
  <c r="AD20" i="5"/>
  <c r="AB20" i="5"/>
  <c r="X26" i="11" l="1"/>
  <c r="Y25" i="11"/>
  <c r="AB21" i="5"/>
  <c r="AD21" i="5"/>
  <c r="X27" i="11" l="1"/>
  <c r="Y26" i="11"/>
  <c r="AD22" i="5"/>
  <c r="AB22" i="5"/>
  <c r="X28" i="11" l="1"/>
  <c r="Y27" i="11"/>
  <c r="AB23" i="5"/>
  <c r="AD23" i="5"/>
  <c r="X29" i="11" l="1"/>
  <c r="Y28" i="11"/>
  <c r="AD24" i="5"/>
  <c r="AB24" i="5"/>
  <c r="X30" i="11" l="1"/>
  <c r="Y29" i="11"/>
  <c r="AB25" i="5"/>
  <c r="AD25" i="5"/>
  <c r="X31" i="11" l="1"/>
  <c r="Y30" i="11"/>
  <c r="AD26" i="5"/>
  <c r="AB26" i="5"/>
  <c r="X32" i="11" l="1"/>
  <c r="Y31" i="11"/>
  <c r="AB27" i="5"/>
  <c r="AD27" i="5"/>
  <c r="X33" i="11" l="1"/>
  <c r="Y32" i="11"/>
  <c r="AD28" i="5"/>
  <c r="AB28" i="5"/>
  <c r="X34" i="11" l="1"/>
  <c r="Y33" i="11"/>
  <c r="AB29" i="5"/>
  <c r="AD29" i="5"/>
  <c r="X35" i="11" l="1"/>
  <c r="Y34" i="11"/>
  <c r="AD30" i="5"/>
  <c r="AB30" i="5"/>
  <c r="X36" i="11" l="1"/>
  <c r="Y35" i="11"/>
  <c r="AB31" i="5"/>
  <c r="AD31" i="5"/>
  <c r="X37" i="11" l="1"/>
  <c r="Y36" i="11"/>
  <c r="AD32" i="5"/>
  <c r="AB32" i="5"/>
  <c r="X38" i="11" l="1"/>
  <c r="Y37" i="11"/>
  <c r="AB33" i="5"/>
  <c r="AD33" i="5"/>
  <c r="X39" i="11" l="1"/>
  <c r="Y38" i="11"/>
  <c r="AD34" i="5"/>
  <c r="AB34" i="5"/>
  <c r="X40" i="11" l="1"/>
  <c r="Y39" i="11"/>
  <c r="AB35" i="5"/>
  <c r="AD35" i="5"/>
  <c r="X41" i="11" l="1"/>
  <c r="Y40" i="11"/>
  <c r="AD36" i="5"/>
  <c r="AB36" i="5"/>
  <c r="X42" i="11" l="1"/>
  <c r="Y41" i="11"/>
  <c r="AB37" i="5"/>
  <c r="AD37" i="5"/>
  <c r="X43" i="11" l="1"/>
  <c r="Y42" i="11"/>
  <c r="AD38" i="5"/>
  <c r="AB38" i="5"/>
  <c r="X44" i="11" l="1"/>
  <c r="Y43" i="11"/>
  <c r="AB39" i="5"/>
  <c r="AD39" i="5"/>
  <c r="X45" i="11" l="1"/>
  <c r="Y44" i="11"/>
  <c r="AD40" i="5"/>
  <c r="AB40" i="5"/>
  <c r="X46" i="11" l="1"/>
  <c r="Y45" i="11"/>
  <c r="AB41" i="5"/>
  <c r="AD41" i="5"/>
  <c r="X47" i="11" l="1"/>
  <c r="Y46" i="11"/>
  <c r="AD42" i="5"/>
  <c r="AB42" i="5"/>
  <c r="X48" i="11" l="1"/>
  <c r="Y47" i="11"/>
  <c r="AB43" i="5"/>
  <c r="AD43" i="5"/>
  <c r="X49" i="11" l="1"/>
  <c r="Y48" i="11"/>
  <c r="AD44" i="5"/>
  <c r="AB44" i="5"/>
  <c r="X50" i="11" l="1"/>
  <c r="Y49" i="11"/>
  <c r="AB45" i="5"/>
  <c r="AD45" i="5"/>
  <c r="X51" i="11" l="1"/>
  <c r="Y50" i="11"/>
  <c r="AD46" i="5"/>
  <c r="AB46" i="5"/>
  <c r="X52" i="11" l="1"/>
  <c r="Y51" i="11"/>
  <c r="AB47" i="5"/>
  <c r="AD47" i="5"/>
  <c r="X53" i="11" l="1"/>
  <c r="Y52" i="11"/>
  <c r="AD48" i="5"/>
  <c r="AB48" i="5"/>
  <c r="X54" i="11" l="1"/>
  <c r="Y53" i="11"/>
  <c r="AB49" i="5"/>
  <c r="AD49" i="5"/>
  <c r="X55" i="11" l="1"/>
  <c r="Y54" i="11"/>
  <c r="AD50" i="5"/>
  <c r="AB50" i="5"/>
  <c r="X56" i="11" l="1"/>
  <c r="Y55" i="11"/>
  <c r="AB51" i="5"/>
  <c r="AD51" i="5"/>
  <c r="X57" i="11" l="1"/>
  <c r="Y56" i="11"/>
  <c r="AD52" i="5"/>
  <c r="AB52" i="5"/>
  <c r="X58" i="11" l="1"/>
  <c r="Y57" i="11"/>
  <c r="AB53" i="5"/>
  <c r="AD53" i="5"/>
  <c r="X59" i="11" l="1"/>
  <c r="Y58" i="11"/>
  <c r="AD54" i="5"/>
  <c r="AB54" i="5"/>
  <c r="X60" i="11" l="1"/>
  <c r="Y59" i="11"/>
  <c r="AB55" i="5"/>
  <c r="AD55" i="5"/>
  <c r="X61" i="11" l="1"/>
  <c r="Y60" i="11"/>
  <c r="AD56" i="5"/>
  <c r="AB56" i="5"/>
  <c r="X62" i="11" l="1"/>
  <c r="Y61" i="11"/>
  <c r="AB57" i="5"/>
  <c r="AD57" i="5"/>
  <c r="X63" i="11" l="1"/>
  <c r="Y62" i="11"/>
  <c r="AD58" i="5"/>
  <c r="AB58" i="5"/>
  <c r="X64" i="11" l="1"/>
  <c r="Y63" i="11"/>
  <c r="AB59" i="5"/>
  <c r="AD59" i="5"/>
  <c r="X65" i="11" l="1"/>
  <c r="Y64" i="11"/>
  <c r="AD60" i="5"/>
  <c r="AB60" i="5"/>
  <c r="X66" i="11" l="1"/>
  <c r="Y65" i="11"/>
  <c r="AB61" i="5"/>
  <c r="AD61" i="5"/>
  <c r="X67" i="11" l="1"/>
  <c r="Y66" i="11"/>
  <c r="AD62" i="5"/>
  <c r="AB62" i="5"/>
  <c r="X68" i="11" l="1"/>
  <c r="X69" i="11" s="1"/>
  <c r="Y67" i="11"/>
  <c r="AB63" i="5"/>
  <c r="AD63" i="5"/>
  <c r="X70" i="11" l="1"/>
  <c r="Y69" i="11"/>
  <c r="Y6" i="11"/>
  <c r="Y68" i="11"/>
  <c r="AD64" i="5"/>
  <c r="AB64" i="5"/>
  <c r="G9" i="12" l="1"/>
  <c r="X71" i="11"/>
  <c r="C22" i="11" s="1"/>
  <c r="AB65" i="5"/>
  <c r="AD65" i="5"/>
  <c r="M47" i="12" l="1"/>
  <c r="U47" i="12"/>
  <c r="AC47" i="12"/>
  <c r="AK47" i="12"/>
  <c r="H41" i="12"/>
  <c r="P47" i="12"/>
  <c r="AF47" i="12"/>
  <c r="AG47" i="12"/>
  <c r="N47" i="12"/>
  <c r="V47" i="12"/>
  <c r="AD47" i="12"/>
  <c r="AL47" i="12"/>
  <c r="X47" i="12"/>
  <c r="Y47" i="12"/>
  <c r="O47" i="12"/>
  <c r="W47" i="12"/>
  <c r="AE47" i="12"/>
  <c r="AM47" i="12"/>
  <c r="AN47" i="12"/>
  <c r="Q47" i="12"/>
  <c r="J47" i="12"/>
  <c r="R47" i="12"/>
  <c r="Z47" i="12"/>
  <c r="AH47" i="12"/>
  <c r="AP47" i="12"/>
  <c r="T47" i="12"/>
  <c r="AB47" i="12"/>
  <c r="H47" i="12"/>
  <c r="I47" i="12"/>
  <c r="K47" i="12"/>
  <c r="S47" i="12"/>
  <c r="AA47" i="12"/>
  <c r="AI47" i="12"/>
  <c r="AQ47" i="12"/>
  <c r="L47" i="12"/>
  <c r="AJ47" i="12"/>
  <c r="AO47" i="12"/>
  <c r="I42" i="12"/>
  <c r="Q42" i="12"/>
  <c r="Y42" i="12"/>
  <c r="AG42" i="12"/>
  <c r="AO42" i="12"/>
  <c r="N43" i="12"/>
  <c r="V43" i="12"/>
  <c r="AD43" i="12"/>
  <c r="AL43" i="12"/>
  <c r="K44" i="12"/>
  <c r="S44" i="12"/>
  <c r="AA44" i="12"/>
  <c r="AI44" i="12"/>
  <c r="AQ44" i="12"/>
  <c r="H37" i="12"/>
  <c r="R42" i="12"/>
  <c r="W43" i="12"/>
  <c r="L44" i="12"/>
  <c r="AB44" i="12"/>
  <c r="H42" i="12"/>
  <c r="AD42" i="12"/>
  <c r="AI43" i="12"/>
  <c r="X44" i="12"/>
  <c r="J40" i="12"/>
  <c r="AP40" i="12"/>
  <c r="AE42" i="12"/>
  <c r="AJ43" i="12"/>
  <c r="Y44" i="12"/>
  <c r="S40" i="12"/>
  <c r="K42" i="12"/>
  <c r="S42" i="12"/>
  <c r="AA42" i="12"/>
  <c r="AI42" i="12"/>
  <c r="AQ42" i="12"/>
  <c r="P43" i="12"/>
  <c r="X43" i="12"/>
  <c r="AF43" i="12"/>
  <c r="AN43" i="12"/>
  <c r="M44" i="12"/>
  <c r="U44" i="12"/>
  <c r="AC44" i="12"/>
  <c r="AK44" i="12"/>
  <c r="H43" i="12"/>
  <c r="H35" i="12"/>
  <c r="U42" i="12"/>
  <c r="Z43" i="12"/>
  <c r="AP43" i="12"/>
  <c r="W44" i="12"/>
  <c r="AM44" i="12"/>
  <c r="N42" i="12"/>
  <c r="AL42" i="12"/>
  <c r="AA43" i="12"/>
  <c r="P44" i="12"/>
  <c r="R40" i="12"/>
  <c r="AM42" i="12"/>
  <c r="AB43" i="12"/>
  <c r="AG44" i="12"/>
  <c r="AA40" i="12"/>
  <c r="L42" i="12"/>
  <c r="T42" i="12"/>
  <c r="AB42" i="12"/>
  <c r="AJ42" i="12"/>
  <c r="I43" i="12"/>
  <c r="Q43" i="12"/>
  <c r="Y43" i="12"/>
  <c r="AG43" i="12"/>
  <c r="AO43" i="12"/>
  <c r="N44" i="12"/>
  <c r="V44" i="12"/>
  <c r="AD44" i="12"/>
  <c r="AL44" i="12"/>
  <c r="H44" i="12"/>
  <c r="H94" i="12"/>
  <c r="H93" i="12" s="1"/>
  <c r="H96" i="12" s="1"/>
  <c r="H101" i="12" s="1"/>
  <c r="M42" i="12"/>
  <c r="AC42" i="12"/>
  <c r="AK42" i="12"/>
  <c r="J43" i="12"/>
  <c r="R43" i="12"/>
  <c r="AH43" i="12"/>
  <c r="O44" i="12"/>
  <c r="AE44" i="12"/>
  <c r="K43" i="12"/>
  <c r="AN44" i="12"/>
  <c r="AH40" i="12"/>
  <c r="O42" i="12"/>
  <c r="T43" i="12"/>
  <c r="I44" i="12"/>
  <c r="AO44" i="12"/>
  <c r="AI40" i="12"/>
  <c r="P42" i="12"/>
  <c r="X42" i="12"/>
  <c r="AF42" i="12"/>
  <c r="AN42" i="12"/>
  <c r="M43" i="12"/>
  <c r="U43" i="12"/>
  <c r="AC43" i="12"/>
  <c r="AK43" i="12"/>
  <c r="J44" i="12"/>
  <c r="R44" i="12"/>
  <c r="Z44" i="12"/>
  <c r="AH44" i="12"/>
  <c r="AP44" i="12"/>
  <c r="J42" i="12"/>
  <c r="Z42" i="12"/>
  <c r="AH42" i="12"/>
  <c r="AP42" i="12"/>
  <c r="O43" i="12"/>
  <c r="AE43" i="12"/>
  <c r="AM43" i="12"/>
  <c r="T44" i="12"/>
  <c r="AJ44" i="12"/>
  <c r="H36" i="12"/>
  <c r="V42" i="12"/>
  <c r="S43" i="12"/>
  <c r="AQ43" i="12"/>
  <c r="AF44" i="12"/>
  <c r="Z40" i="12"/>
  <c r="W42" i="12"/>
  <c r="L43" i="12"/>
  <c r="Q44" i="12"/>
  <c r="K40" i="12"/>
  <c r="AQ40" i="12"/>
  <c r="M40" i="12"/>
  <c r="AO40" i="12"/>
  <c r="Q40" i="12"/>
  <c r="AC40" i="12"/>
  <c r="AE40" i="12"/>
  <c r="H40" i="12"/>
  <c r="AF40" i="12"/>
  <c r="AB40" i="12"/>
  <c r="AK40" i="12"/>
  <c r="AD40" i="12"/>
  <c r="Y40" i="12"/>
  <c r="AM40" i="12"/>
  <c r="U40" i="12"/>
  <c r="I40" i="12"/>
  <c r="W40" i="12"/>
  <c r="AJ40" i="12"/>
  <c r="X40" i="12"/>
  <c r="L40" i="12"/>
  <c r="N40" i="12"/>
  <c r="O40" i="12"/>
  <c r="AL40" i="12"/>
  <c r="P40" i="12"/>
  <c r="AN40" i="12"/>
  <c r="V40" i="12"/>
  <c r="T40" i="12"/>
  <c r="AG40" i="12"/>
  <c r="H20" i="12"/>
  <c r="H25" i="12"/>
  <c r="H28" i="12" s="1"/>
  <c r="H21" i="12"/>
  <c r="H26" i="12"/>
  <c r="H19" i="12"/>
  <c r="N64" i="12"/>
  <c r="V64" i="12"/>
  <c r="AD64" i="12"/>
  <c r="AL64" i="12"/>
  <c r="J65" i="12"/>
  <c r="R65" i="12"/>
  <c r="Z65" i="12"/>
  <c r="AH65" i="12"/>
  <c r="AP65" i="12"/>
  <c r="N66" i="12"/>
  <c r="V66" i="12"/>
  <c r="AD66" i="12"/>
  <c r="AL66" i="12"/>
  <c r="J67" i="12"/>
  <c r="R67" i="12"/>
  <c r="Z67" i="12"/>
  <c r="AH67" i="12"/>
  <c r="AP67" i="12"/>
  <c r="O63" i="12"/>
  <c r="W63" i="12"/>
  <c r="AE63" i="12"/>
  <c r="AM63" i="12"/>
  <c r="L51" i="12"/>
  <c r="L54" i="12" s="1"/>
  <c r="T51" i="12"/>
  <c r="T54" i="12" s="1"/>
  <c r="AB51" i="12"/>
  <c r="AB54" i="12" s="1"/>
  <c r="AJ51" i="12"/>
  <c r="AJ54" i="12" s="1"/>
  <c r="O52" i="12"/>
  <c r="O55" i="12" s="1"/>
  <c r="W52" i="12"/>
  <c r="W55" i="12" s="1"/>
  <c r="AE52" i="12"/>
  <c r="AE55" i="12" s="1"/>
  <c r="AM52" i="12"/>
  <c r="AM55" i="12" s="1"/>
  <c r="H52" i="12"/>
  <c r="H55" i="12" s="1"/>
  <c r="N25" i="12"/>
  <c r="N28" i="12" s="1"/>
  <c r="V25" i="12"/>
  <c r="V28" i="12" s="1"/>
  <c r="O64" i="12"/>
  <c r="W64" i="12"/>
  <c r="AE64" i="12"/>
  <c r="AM64" i="12"/>
  <c r="K65" i="12"/>
  <c r="S65" i="12"/>
  <c r="AA65" i="12"/>
  <c r="AI65" i="12"/>
  <c r="AQ65" i="12"/>
  <c r="O66" i="12"/>
  <c r="W66" i="12"/>
  <c r="AE66" i="12"/>
  <c r="AM66" i="12"/>
  <c r="K67" i="12"/>
  <c r="S67" i="12"/>
  <c r="AA67" i="12"/>
  <c r="AI67" i="12"/>
  <c r="AQ67" i="12"/>
  <c r="P63" i="12"/>
  <c r="X63" i="12"/>
  <c r="AF63" i="12"/>
  <c r="AN63" i="12"/>
  <c r="M51" i="12"/>
  <c r="M54" i="12" s="1"/>
  <c r="U51" i="12"/>
  <c r="U54" i="12" s="1"/>
  <c r="AC51" i="12"/>
  <c r="AC54" i="12" s="1"/>
  <c r="AK51" i="12"/>
  <c r="AK54" i="12" s="1"/>
  <c r="P52" i="12"/>
  <c r="P55" i="12" s="1"/>
  <c r="X52" i="12"/>
  <c r="X55" i="12" s="1"/>
  <c r="AF52" i="12"/>
  <c r="AF55" i="12" s="1"/>
  <c r="AN52" i="12"/>
  <c r="AN55" i="12" s="1"/>
  <c r="O25" i="12"/>
  <c r="O28" i="12" s="1"/>
  <c r="W25" i="12"/>
  <c r="W28" i="12" s="1"/>
  <c r="AE25" i="12"/>
  <c r="AE28" i="12" s="1"/>
  <c r="H64" i="12"/>
  <c r="P64" i="12"/>
  <c r="X64" i="12"/>
  <c r="AF64" i="12"/>
  <c r="AN64" i="12"/>
  <c r="L65" i="12"/>
  <c r="T65" i="12"/>
  <c r="AB65" i="12"/>
  <c r="AJ65" i="12"/>
  <c r="H66" i="12"/>
  <c r="P66" i="12"/>
  <c r="X66" i="12"/>
  <c r="AF66" i="12"/>
  <c r="AN66" i="12"/>
  <c r="L67" i="12"/>
  <c r="T67" i="12"/>
  <c r="AB67" i="12"/>
  <c r="AJ67" i="12"/>
  <c r="I63" i="12"/>
  <c r="Q63" i="12"/>
  <c r="Y63" i="12"/>
  <c r="AG63" i="12"/>
  <c r="AO63" i="12"/>
  <c r="N51" i="12"/>
  <c r="N54" i="12" s="1"/>
  <c r="V51" i="12"/>
  <c r="AD51" i="12"/>
  <c r="AD54" i="12" s="1"/>
  <c r="AL51" i="12"/>
  <c r="AL54" i="12" s="1"/>
  <c r="I52" i="12"/>
  <c r="I55" i="12" s="1"/>
  <c r="Q52" i="12"/>
  <c r="Q55" i="12" s="1"/>
  <c r="Y52" i="12"/>
  <c r="Y55" i="12" s="1"/>
  <c r="AG52" i="12"/>
  <c r="AG55" i="12" s="1"/>
  <c r="AO52" i="12"/>
  <c r="AO55" i="12" s="1"/>
  <c r="I64" i="12"/>
  <c r="Q64" i="12"/>
  <c r="Y64" i="12"/>
  <c r="AG64" i="12"/>
  <c r="AO64" i="12"/>
  <c r="M65" i="12"/>
  <c r="U65" i="12"/>
  <c r="AC65" i="12"/>
  <c r="AK65" i="12"/>
  <c r="I66" i="12"/>
  <c r="Q66" i="12"/>
  <c r="Y66" i="12"/>
  <c r="AG66" i="12"/>
  <c r="AO66" i="12"/>
  <c r="M67" i="12"/>
  <c r="U67" i="12"/>
  <c r="AC67" i="12"/>
  <c r="AK67" i="12"/>
  <c r="J63" i="12"/>
  <c r="R63" i="12"/>
  <c r="Z63" i="12"/>
  <c r="AH63" i="12"/>
  <c r="AP63" i="12"/>
  <c r="L64" i="12"/>
  <c r="T64" i="12"/>
  <c r="AB64" i="12"/>
  <c r="AJ64" i="12"/>
  <c r="H65" i="12"/>
  <c r="P65" i="12"/>
  <c r="X65" i="12"/>
  <c r="AF65" i="12"/>
  <c r="AN65" i="12"/>
  <c r="L66" i="12"/>
  <c r="T66" i="12"/>
  <c r="AB66" i="12"/>
  <c r="AJ66" i="12"/>
  <c r="H67" i="12"/>
  <c r="P67" i="12"/>
  <c r="X67" i="12"/>
  <c r="AF67" i="12"/>
  <c r="AN67" i="12"/>
  <c r="M63" i="12"/>
  <c r="U63" i="12"/>
  <c r="AC63" i="12"/>
  <c r="AK63" i="12"/>
  <c r="J51" i="12"/>
  <c r="R51" i="12"/>
  <c r="Z51" i="12"/>
  <c r="AH51" i="12"/>
  <c r="AP51" i="12"/>
  <c r="M52" i="12"/>
  <c r="M55" i="12" s="1"/>
  <c r="U52" i="12"/>
  <c r="U55" i="12" s="1"/>
  <c r="AC52" i="12"/>
  <c r="AC55" i="12" s="1"/>
  <c r="AK52" i="12"/>
  <c r="AK55" i="12" s="1"/>
  <c r="H51" i="12"/>
  <c r="H54" i="12" s="1"/>
  <c r="L25" i="12"/>
  <c r="L28" i="12" s="1"/>
  <c r="Z64" i="12"/>
  <c r="I65" i="12"/>
  <c r="AE65" i="12"/>
  <c r="R66" i="12"/>
  <c r="AK66" i="12"/>
  <c r="W67" i="12"/>
  <c r="K63" i="12"/>
  <c r="AD63" i="12"/>
  <c r="K51" i="12"/>
  <c r="K54" i="12" s="1"/>
  <c r="AA51" i="12"/>
  <c r="AA54" i="12" s="1"/>
  <c r="AQ51" i="12"/>
  <c r="AQ54" i="12" s="1"/>
  <c r="V52" i="12"/>
  <c r="V55" i="12" s="1"/>
  <c r="AL52" i="12"/>
  <c r="AL55" i="12" s="1"/>
  <c r="M25" i="12"/>
  <c r="M28" i="12" s="1"/>
  <c r="Y25" i="12"/>
  <c r="Y28" i="12" s="1"/>
  <c r="AH25" i="12"/>
  <c r="AH28" i="12" s="1"/>
  <c r="AP25" i="12"/>
  <c r="AP28" i="12" s="1"/>
  <c r="O26" i="12"/>
  <c r="W26" i="12"/>
  <c r="AE26" i="12"/>
  <c r="AM26" i="12"/>
  <c r="AA64" i="12"/>
  <c r="N65" i="12"/>
  <c r="AG65" i="12"/>
  <c r="S66" i="12"/>
  <c r="AP66" i="12"/>
  <c r="Y67" i="12"/>
  <c r="L63" i="12"/>
  <c r="AI63" i="12"/>
  <c r="O51" i="12"/>
  <c r="O54" i="12" s="1"/>
  <c r="AE51" i="12"/>
  <c r="AE54" i="12" s="1"/>
  <c r="J52" i="12"/>
  <c r="J55" i="12" s="1"/>
  <c r="Z52" i="12"/>
  <c r="Z55" i="12" s="1"/>
  <c r="AP52" i="12"/>
  <c r="AP55" i="12" s="1"/>
  <c r="P25" i="12"/>
  <c r="P28" i="12" s="1"/>
  <c r="Z25" i="12"/>
  <c r="Z28" i="12" s="1"/>
  <c r="AI25" i="12"/>
  <c r="AI28" i="12" s="1"/>
  <c r="AQ25" i="12"/>
  <c r="AQ28" i="12" s="1"/>
  <c r="P26" i="12"/>
  <c r="X26" i="12"/>
  <c r="AF26" i="12"/>
  <c r="AN26" i="12"/>
  <c r="J64" i="12"/>
  <c r="AC64" i="12"/>
  <c r="O65" i="12"/>
  <c r="AL65" i="12"/>
  <c r="U66" i="12"/>
  <c r="AQ66" i="12"/>
  <c r="AD67" i="12"/>
  <c r="N63" i="12"/>
  <c r="AJ63" i="12"/>
  <c r="P51" i="12"/>
  <c r="P54" i="12" s="1"/>
  <c r="AF51" i="12"/>
  <c r="AF54" i="12" s="1"/>
  <c r="K52" i="12"/>
  <c r="K55" i="12" s="1"/>
  <c r="AA52" i="12"/>
  <c r="AA55" i="12" s="1"/>
  <c r="AQ52" i="12"/>
  <c r="AQ55" i="12" s="1"/>
  <c r="Q25" i="12"/>
  <c r="Q28" i="12" s="1"/>
  <c r="AA25" i="12"/>
  <c r="AA28" i="12" s="1"/>
  <c r="AJ25" i="12"/>
  <c r="AJ28" i="12" s="1"/>
  <c r="I26" i="12"/>
  <c r="Q26" i="12"/>
  <c r="Y26" i="12"/>
  <c r="AG26" i="12"/>
  <c r="AO26" i="12"/>
  <c r="K64" i="12"/>
  <c r="AH64" i="12"/>
  <c r="Q65" i="12"/>
  <c r="AM65" i="12"/>
  <c r="Z66" i="12"/>
  <c r="I67" i="12"/>
  <c r="AE67" i="12"/>
  <c r="S63" i="12"/>
  <c r="AL63" i="12"/>
  <c r="Q51" i="12"/>
  <c r="Q54" i="12" s="1"/>
  <c r="AG51" i="12"/>
  <c r="AG54" i="12" s="1"/>
  <c r="L52" i="12"/>
  <c r="L55" i="12" s="1"/>
  <c r="AB52" i="12"/>
  <c r="AB55" i="12" s="1"/>
  <c r="R25" i="12"/>
  <c r="R28" i="12" s="1"/>
  <c r="AB25" i="12"/>
  <c r="AB28" i="12" s="1"/>
  <c r="AK25" i="12"/>
  <c r="AK28" i="12" s="1"/>
  <c r="J26" i="12"/>
  <c r="R26" i="12"/>
  <c r="Z26" i="12"/>
  <c r="AH26" i="12"/>
  <c r="AP26" i="12"/>
  <c r="M64" i="12"/>
  <c r="AI64" i="12"/>
  <c r="V65" i="12"/>
  <c r="AO65" i="12"/>
  <c r="AA66" i="12"/>
  <c r="N67" i="12"/>
  <c r="AG67" i="12"/>
  <c r="T63" i="12"/>
  <c r="AQ63" i="12"/>
  <c r="S51" i="12"/>
  <c r="S54" i="12" s="1"/>
  <c r="AI51" i="12"/>
  <c r="AI54" i="12" s="1"/>
  <c r="N52" i="12"/>
  <c r="N55" i="12" s="1"/>
  <c r="AD52" i="12"/>
  <c r="AD55" i="12" s="1"/>
  <c r="S25" i="12"/>
  <c r="S28" i="12" s="1"/>
  <c r="AC25" i="12"/>
  <c r="AC28" i="12" s="1"/>
  <c r="AL25" i="12"/>
  <c r="AL28" i="12" s="1"/>
  <c r="K26" i="12"/>
  <c r="S26" i="12"/>
  <c r="AA26" i="12"/>
  <c r="AI26" i="12"/>
  <c r="AQ26" i="12"/>
  <c r="W51" i="12"/>
  <c r="W54" i="12" s="1"/>
  <c r="AM51" i="12"/>
  <c r="AM54" i="12" s="1"/>
  <c r="R52" i="12"/>
  <c r="R55" i="12" s="1"/>
  <c r="AH52" i="12"/>
  <c r="AH55" i="12" s="1"/>
  <c r="R64" i="12"/>
  <c r="AK64" i="12"/>
  <c r="W65" i="12"/>
  <c r="J66" i="12"/>
  <c r="AC66" i="12"/>
  <c r="O67" i="12"/>
  <c r="AL67" i="12"/>
  <c r="V63" i="12"/>
  <c r="H63" i="12"/>
  <c r="M66" i="12"/>
  <c r="AB63" i="12"/>
  <c r="I51" i="12"/>
  <c r="J25" i="12"/>
  <c r="J28" i="12" s="1"/>
  <c r="AM25" i="12"/>
  <c r="AM28" i="12" s="1"/>
  <c r="V26" i="12"/>
  <c r="Y65" i="12"/>
  <c r="AD25" i="12"/>
  <c r="AD28" i="12" s="1"/>
  <c r="AD65" i="12"/>
  <c r="AL26" i="12"/>
  <c r="U26" i="12"/>
  <c r="S64" i="12"/>
  <c r="AH66" i="12"/>
  <c r="X51" i="12"/>
  <c r="X54" i="12" s="1"/>
  <c r="S52" i="12"/>
  <c r="S55" i="12" s="1"/>
  <c r="K25" i="12"/>
  <c r="K28" i="12" s="1"/>
  <c r="AN25" i="12"/>
  <c r="AN28" i="12" s="1"/>
  <c r="AB26" i="12"/>
  <c r="U64" i="12"/>
  <c r="AI66" i="12"/>
  <c r="Y51" i="12"/>
  <c r="Y54" i="12" s="1"/>
  <c r="T52" i="12"/>
  <c r="T55" i="12" s="1"/>
  <c r="T25" i="12"/>
  <c r="T28" i="12" s="1"/>
  <c r="AO25" i="12"/>
  <c r="AO28" i="12" s="1"/>
  <c r="AC26" i="12"/>
  <c r="AP64" i="12"/>
  <c r="Q67" i="12"/>
  <c r="AN51" i="12"/>
  <c r="AN54" i="12" s="1"/>
  <c r="AI52" i="12"/>
  <c r="AI55" i="12" s="1"/>
  <c r="U25" i="12"/>
  <c r="U28" i="12" s="1"/>
  <c r="L26" i="12"/>
  <c r="AD26" i="12"/>
  <c r="AK26" i="12"/>
  <c r="AO67" i="12"/>
  <c r="AF25" i="12"/>
  <c r="AF28" i="12" s="1"/>
  <c r="AA63" i="12"/>
  <c r="I25" i="12"/>
  <c r="I28" i="12" s="1"/>
  <c r="AQ64" i="12"/>
  <c r="V67" i="12"/>
  <c r="AO51" i="12"/>
  <c r="AJ52" i="12"/>
  <c r="AJ55" i="12" s="1"/>
  <c r="X25" i="12"/>
  <c r="X28" i="12" s="1"/>
  <c r="M26" i="12"/>
  <c r="AJ26" i="12"/>
  <c r="AM67" i="12"/>
  <c r="N26" i="12"/>
  <c r="T26" i="12"/>
  <c r="K66" i="12"/>
  <c r="AG25" i="12"/>
  <c r="AG28" i="12" s="1"/>
  <c r="AQ19" i="12"/>
  <c r="AI19" i="12"/>
  <c r="AA19" i="12"/>
  <c r="S19" i="12"/>
  <c r="K19" i="12"/>
  <c r="P19" i="12"/>
  <c r="AM19" i="12"/>
  <c r="AE19" i="12"/>
  <c r="AP19" i="12"/>
  <c r="AH19" i="12"/>
  <c r="Z19" i="12"/>
  <c r="R19" i="12"/>
  <c r="J19" i="12"/>
  <c r="AF19" i="12"/>
  <c r="W19" i="12"/>
  <c r="AO19" i="12"/>
  <c r="AG19" i="12"/>
  <c r="Y19" i="12"/>
  <c r="Q19" i="12"/>
  <c r="I19" i="12"/>
  <c r="X19" i="12"/>
  <c r="O19" i="12"/>
  <c r="AK19" i="12"/>
  <c r="U19" i="12"/>
  <c r="AJ19" i="12"/>
  <c r="T19" i="12"/>
  <c r="AN19" i="12"/>
  <c r="AL19" i="12"/>
  <c r="AD19" i="12"/>
  <c r="V19" i="12"/>
  <c r="N19" i="12"/>
  <c r="AC19" i="12"/>
  <c r="M19" i="12"/>
  <c r="AB19" i="12"/>
  <c r="L19" i="12"/>
  <c r="Y94" i="12"/>
  <c r="Y93" i="12" s="1"/>
  <c r="Y29" i="17" s="1"/>
  <c r="L94" i="12"/>
  <c r="L93" i="12" s="1"/>
  <c r="L29" i="17" s="1"/>
  <c r="N94" i="12"/>
  <c r="N93" i="12" s="1"/>
  <c r="N29" i="17" s="1"/>
  <c r="AH94" i="12"/>
  <c r="AH93" i="12" s="1"/>
  <c r="AH29" i="17" s="1"/>
  <c r="X41" i="12"/>
  <c r="V41" i="12"/>
  <c r="AJ41" i="12"/>
  <c r="K41" i="12"/>
  <c r="Y41" i="12"/>
  <c r="X20" i="12"/>
  <c r="AO20" i="12"/>
  <c r="AQ21" i="12"/>
  <c r="AN20" i="12"/>
  <c r="L21" i="12"/>
  <c r="I20" i="12"/>
  <c r="AC21" i="12"/>
  <c r="Z20" i="12"/>
  <c r="Q21" i="12"/>
  <c r="W20" i="12"/>
  <c r="AO35" i="12"/>
  <c r="S37" i="12"/>
  <c r="Y35" i="12"/>
  <c r="J37" i="12"/>
  <c r="AI36" i="12"/>
  <c r="AA94" i="12"/>
  <c r="AA93" i="12" s="1"/>
  <c r="AA29" i="17" s="1"/>
  <c r="T94" i="12"/>
  <c r="T93" i="12" s="1"/>
  <c r="T29" i="17" s="1"/>
  <c r="V94" i="12"/>
  <c r="V93" i="12" s="1"/>
  <c r="V29" i="17" s="1"/>
  <c r="P94" i="12"/>
  <c r="P93" i="12" s="1"/>
  <c r="P29" i="17" s="1"/>
  <c r="AP94" i="12"/>
  <c r="AP93" i="12" s="1"/>
  <c r="AP29" i="17" s="1"/>
  <c r="P41" i="12"/>
  <c r="N41" i="12"/>
  <c r="AB41" i="12"/>
  <c r="AP41" i="12"/>
  <c r="Q41" i="12"/>
  <c r="AG20" i="12"/>
  <c r="AK21" i="12"/>
  <c r="AI21" i="12"/>
  <c r="AF20" i="12"/>
  <c r="AH21" i="12"/>
  <c r="AD20" i="12"/>
  <c r="T21" i="12"/>
  <c r="Q20" i="12"/>
  <c r="I21" i="12"/>
  <c r="O20" i="12"/>
  <c r="I35" i="12"/>
  <c r="AJ36" i="12"/>
  <c r="AO37" i="12"/>
  <c r="T36" i="12"/>
  <c r="AA36" i="12"/>
  <c r="AG94" i="12"/>
  <c r="AG93" i="12" s="1"/>
  <c r="AG29" i="17" s="1"/>
  <c r="AB94" i="12"/>
  <c r="AB93" i="12" s="1"/>
  <c r="AB29" i="17" s="1"/>
  <c r="AD94" i="12"/>
  <c r="AD93" i="12" s="1"/>
  <c r="AD29" i="17" s="1"/>
  <c r="X94" i="12"/>
  <c r="X93" i="12" s="1"/>
  <c r="X29" i="17" s="1"/>
  <c r="AM41" i="12"/>
  <c r="T41" i="12"/>
  <c r="AH41" i="12"/>
  <c r="I41" i="12"/>
  <c r="AB21" i="12"/>
  <c r="Z21" i="12"/>
  <c r="V20" i="12"/>
  <c r="X21" i="12"/>
  <c r="U20" i="12"/>
  <c r="AP21" i="12"/>
  <c r="AL20" i="12"/>
  <c r="K21" i="12"/>
  <c r="AA37" i="12"/>
  <c r="AM35" i="12"/>
  <c r="R37" i="12"/>
  <c r="W35" i="12"/>
  <c r="S36" i="12"/>
  <c r="AI94" i="12"/>
  <c r="AI93" i="12" s="1"/>
  <c r="AI29" i="17" s="1"/>
  <c r="AJ94" i="12"/>
  <c r="AJ93" i="12" s="1"/>
  <c r="AJ29" i="17" s="1"/>
  <c r="AL94" i="12"/>
  <c r="AL93" i="12" s="1"/>
  <c r="AL29" i="17" s="1"/>
  <c r="AF94" i="12"/>
  <c r="AF93" i="12" s="1"/>
  <c r="AF29" i="17" s="1"/>
  <c r="AE41" i="12"/>
  <c r="AK41" i="12"/>
  <c r="L41" i="12"/>
  <c r="Z41" i="12"/>
  <c r="AH20" i="12"/>
  <c r="P21" i="12"/>
  <c r="M20" i="12"/>
  <c r="O21" i="12"/>
  <c r="L20" i="12"/>
  <c r="AF21" i="12"/>
  <c r="AC20" i="12"/>
  <c r="AN21" i="12"/>
  <c r="AK20" i="12"/>
  <c r="AD36" i="12"/>
  <c r="AI37" i="12"/>
  <c r="AN37" i="12"/>
  <c r="K36" i="12"/>
  <c r="I94" i="12"/>
  <c r="I93" i="12" s="1"/>
  <c r="M94" i="12"/>
  <c r="M93" i="12" s="1"/>
  <c r="M29" i="17" s="1"/>
  <c r="O94" i="12"/>
  <c r="O93" i="12" s="1"/>
  <c r="O29" i="17" s="1"/>
  <c r="AN94" i="12"/>
  <c r="AN93" i="12" s="1"/>
  <c r="AN29" i="17" s="1"/>
  <c r="W41" i="12"/>
  <c r="AC41" i="12"/>
  <c r="AQ41" i="12"/>
  <c r="R41" i="12"/>
  <c r="R21" i="12"/>
  <c r="J21" i="12"/>
  <c r="AP20" i="12"/>
  <c r="W21" i="12"/>
  <c r="T20" i="12"/>
  <c r="AE21" i="12"/>
  <c r="AB20" i="12"/>
  <c r="I37" i="12"/>
  <c r="Z37" i="12"/>
  <c r="AG35" i="12"/>
  <c r="Q37" i="12"/>
  <c r="AF37" i="12"/>
  <c r="AL35" i="12"/>
  <c r="AO94" i="12"/>
  <c r="AO93" i="12" s="1"/>
  <c r="AO29" i="17" s="1"/>
  <c r="U94" i="12"/>
  <c r="U93" i="12" s="1"/>
  <c r="U29" i="17" s="1"/>
  <c r="W94" i="12"/>
  <c r="W93" i="12" s="1"/>
  <c r="W29" i="17" s="1"/>
  <c r="J94" i="12"/>
  <c r="J93" i="12" s="1"/>
  <c r="J29" i="17" s="1"/>
  <c r="O41" i="12"/>
  <c r="U41" i="12"/>
  <c r="AI41" i="12"/>
  <c r="J41" i="12"/>
  <c r="Y20" i="12"/>
  <c r="S21" i="12"/>
  <c r="AQ20" i="12"/>
  <c r="N21" i="12"/>
  <c r="K20" i="12"/>
  <c r="V21" i="12"/>
  <c r="S20" i="12"/>
  <c r="AM21" i="12"/>
  <c r="AJ20" i="12"/>
  <c r="AO21" i="12"/>
  <c r="Q35" i="12"/>
  <c r="AL36" i="12"/>
  <c r="AQ37" i="12"/>
  <c r="AB36" i="12"/>
  <c r="AH37" i="12"/>
  <c r="X37" i="12"/>
  <c r="AD35" i="12"/>
  <c r="S94" i="12"/>
  <c r="S93" i="12" s="1"/>
  <c r="S29" i="17" s="1"/>
  <c r="K94" i="12"/>
  <c r="K93" i="12" s="1"/>
  <c r="K29" i="17" s="1"/>
  <c r="AC94" i="12"/>
  <c r="AC93" i="12" s="1"/>
  <c r="AC29" i="17" s="1"/>
  <c r="AE94" i="12"/>
  <c r="AE93" i="12" s="1"/>
  <c r="AE29" i="17" s="1"/>
  <c r="R94" i="12"/>
  <c r="R93" i="12" s="1"/>
  <c r="R29" i="17" s="1"/>
  <c r="AN41" i="12"/>
  <c r="AL41" i="12"/>
  <c r="M41" i="12"/>
  <c r="AA41" i="12"/>
  <c r="AO41" i="12"/>
  <c r="AA21" i="12"/>
  <c r="N20" i="12"/>
  <c r="M21" i="12"/>
  <c r="J20" i="12"/>
  <c r="AD21" i="12"/>
  <c r="AA20" i="12"/>
  <c r="N36" i="12"/>
  <c r="AG21" i="12"/>
  <c r="AM20" i="12"/>
  <c r="L36" i="12"/>
  <c r="Y37" i="12"/>
  <c r="AE35" i="12"/>
  <c r="K37" i="12"/>
  <c r="P37" i="12"/>
  <c r="V35" i="12"/>
  <c r="AK94" i="12"/>
  <c r="AK93" i="12" s="1"/>
  <c r="AK29" i="17" s="1"/>
  <c r="AD41" i="12"/>
  <c r="AQ36" i="12"/>
  <c r="AE37" i="12"/>
  <c r="AK35" i="12"/>
  <c r="Q36" i="12"/>
  <c r="AC37" i="12"/>
  <c r="AI35" i="12"/>
  <c r="L37" i="12"/>
  <c r="R35" i="12"/>
  <c r="AC36" i="12"/>
  <c r="AM94" i="12"/>
  <c r="AM93" i="12" s="1"/>
  <c r="AM29" i="17" s="1"/>
  <c r="AJ21" i="12"/>
  <c r="U21" i="12"/>
  <c r="V36" i="12"/>
  <c r="N35" i="12"/>
  <c r="W37" i="12"/>
  <c r="AC35" i="12"/>
  <c r="I36" i="12"/>
  <c r="U37" i="12"/>
  <c r="AA35" i="12"/>
  <c r="AM36" i="12"/>
  <c r="J35" i="12"/>
  <c r="U36" i="12"/>
  <c r="Z94" i="12"/>
  <c r="Z93" i="12" s="1"/>
  <c r="Z29" i="17" s="1"/>
  <c r="S41" i="12"/>
  <c r="R20" i="12"/>
  <c r="AG37" i="12"/>
  <c r="O37" i="12"/>
  <c r="U35" i="12"/>
  <c r="AJ35" i="12"/>
  <c r="M37" i="12"/>
  <c r="S35" i="12"/>
  <c r="AE36" i="12"/>
  <c r="M36" i="12"/>
  <c r="AG41" i="12"/>
  <c r="P20" i="12"/>
  <c r="O35" i="12"/>
  <c r="AP36" i="12"/>
  <c r="M35" i="12"/>
  <c r="V37" i="12"/>
  <c r="AB35" i="12"/>
  <c r="AN36" i="12"/>
  <c r="K35" i="12"/>
  <c r="AD37" i="12"/>
  <c r="W36" i="12"/>
  <c r="AN35" i="12"/>
  <c r="AL21" i="12"/>
  <c r="AP37" i="12"/>
  <c r="Z36" i="12"/>
  <c r="AO36" i="12"/>
  <c r="L35" i="12"/>
  <c r="AL37" i="12"/>
  <c r="X36" i="12"/>
  <c r="AJ37" i="12"/>
  <c r="AP35" i="12"/>
  <c r="X35" i="12"/>
  <c r="Q94" i="12"/>
  <c r="Q93" i="12" s="1"/>
  <c r="Q29" i="17" s="1"/>
  <c r="AI20" i="12"/>
  <c r="Y21" i="12"/>
  <c r="R36" i="12"/>
  <c r="AG36" i="12"/>
  <c r="P36" i="12"/>
  <c r="AB37" i="12"/>
  <c r="AH35" i="12"/>
  <c r="P35" i="12"/>
  <c r="AK36" i="12"/>
  <c r="T35" i="12"/>
  <c r="Y36" i="12"/>
  <c r="AK37" i="12"/>
  <c r="AF36" i="12"/>
  <c r="Z35" i="12"/>
  <c r="AF41" i="12"/>
  <c r="AE20" i="12"/>
  <c r="AM37" i="12"/>
  <c r="AQ35" i="12"/>
  <c r="AH36" i="12"/>
  <c r="AF35" i="12"/>
  <c r="J36" i="12"/>
  <c r="T37" i="12"/>
  <c r="AQ94" i="12"/>
  <c r="AQ93" i="12" s="1"/>
  <c r="AQ29" i="17" s="1"/>
  <c r="N37" i="12"/>
  <c r="O36" i="12"/>
  <c r="X72" i="11"/>
  <c r="C23" i="11" s="1"/>
  <c r="AD66" i="5"/>
  <c r="AB66" i="5"/>
  <c r="K29" i="12" l="1"/>
  <c r="N29" i="12"/>
  <c r="V29" i="12"/>
  <c r="AP29" i="12"/>
  <c r="Q29" i="12"/>
  <c r="AM29" i="12"/>
  <c r="T29" i="12"/>
  <c r="T27" i="12" s="1"/>
  <c r="AH29" i="12"/>
  <c r="AH27" i="12" s="1"/>
  <c r="I29" i="12"/>
  <c r="AE29" i="12"/>
  <c r="AE27" i="12" s="1"/>
  <c r="Y29" i="12"/>
  <c r="Y27" i="12" s="1"/>
  <c r="AJ29" i="12"/>
  <c r="AJ27" i="12" s="1"/>
  <c r="Z29" i="12"/>
  <c r="Z27" i="12" s="1"/>
  <c r="W29" i="12"/>
  <c r="W27" i="12" s="1"/>
  <c r="H29" i="12"/>
  <c r="M29" i="12"/>
  <c r="M27" i="12" s="1"/>
  <c r="U29" i="12"/>
  <c r="AQ29" i="12"/>
  <c r="R29" i="12"/>
  <c r="AN29" i="12"/>
  <c r="O29" i="12"/>
  <c r="L29" i="12"/>
  <c r="L27" i="12" s="1"/>
  <c r="AB29" i="12"/>
  <c r="AB27" i="12" s="1"/>
  <c r="AL29" i="12"/>
  <c r="AL27" i="12" s="1"/>
  <c r="AI29" i="12"/>
  <c r="J29" i="12"/>
  <c r="AF29" i="12"/>
  <c r="AF27" i="12" s="1"/>
  <c r="AK29" i="12"/>
  <c r="AK27" i="12" s="1"/>
  <c r="AC29" i="12"/>
  <c r="AC27" i="12" s="1"/>
  <c r="AA29" i="12"/>
  <c r="AA27" i="12" s="1"/>
  <c r="AO29" i="12"/>
  <c r="AO27" i="12" s="1"/>
  <c r="X29" i="12"/>
  <c r="X27" i="12" s="1"/>
  <c r="AD29" i="12"/>
  <c r="S29" i="12"/>
  <c r="AG29" i="12"/>
  <c r="P29" i="12"/>
  <c r="H39" i="12"/>
  <c r="P39" i="12"/>
  <c r="I39" i="12"/>
  <c r="J39" i="12"/>
  <c r="AL39" i="12"/>
  <c r="U39" i="12"/>
  <c r="AE39" i="12"/>
  <c r="O39" i="12"/>
  <c r="AM39" i="12"/>
  <c r="AC39" i="12"/>
  <c r="R39" i="12"/>
  <c r="N39" i="12"/>
  <c r="Y39" i="12"/>
  <c r="Q39" i="12"/>
  <c r="Z39" i="12"/>
  <c r="S39" i="12"/>
  <c r="AG39" i="12"/>
  <c r="L39" i="12"/>
  <c r="AD39" i="12"/>
  <c r="AO39" i="12"/>
  <c r="AH39" i="12"/>
  <c r="T39" i="12"/>
  <c r="X39" i="12"/>
  <c r="AK39" i="12"/>
  <c r="M39" i="12"/>
  <c r="V39" i="12"/>
  <c r="AJ39" i="12"/>
  <c r="AB39" i="12"/>
  <c r="AQ39" i="12"/>
  <c r="AA39" i="12"/>
  <c r="AN39" i="12"/>
  <c r="W39" i="12"/>
  <c r="AF39" i="12"/>
  <c r="K39" i="12"/>
  <c r="AI39" i="12"/>
  <c r="AP39" i="12"/>
  <c r="P18" i="12"/>
  <c r="P14" i="12" s="1"/>
  <c r="AD18" i="12"/>
  <c r="AD14" i="12" s="1"/>
  <c r="X18" i="12"/>
  <c r="X14" i="12" s="1"/>
  <c r="J18" i="12"/>
  <c r="J14" i="12" s="1"/>
  <c r="K18" i="12"/>
  <c r="K14" i="12" s="1"/>
  <c r="H18" i="12"/>
  <c r="H14" i="12" s="1"/>
  <c r="AN18" i="12"/>
  <c r="AN14" i="12" s="1"/>
  <c r="O18" i="12"/>
  <c r="O14" i="12" s="1"/>
  <c r="AL18" i="12"/>
  <c r="AL14" i="12" s="1"/>
  <c r="L18" i="12"/>
  <c r="L14" i="12" s="1"/>
  <c r="AA18" i="12"/>
  <c r="AA14" i="12" s="1"/>
  <c r="AB18" i="12"/>
  <c r="AB14" i="12" s="1"/>
  <c r="T18" i="12"/>
  <c r="T14" i="12" s="1"/>
  <c r="Y18" i="12"/>
  <c r="Y14" i="12" s="1"/>
  <c r="AH18" i="12"/>
  <c r="AH14" i="12" s="1"/>
  <c r="AI18" i="12"/>
  <c r="AI14" i="12" s="1"/>
  <c r="I18" i="12"/>
  <c r="I14" i="12" s="1"/>
  <c r="Q18" i="12"/>
  <c r="Q14" i="12" s="1"/>
  <c r="M18" i="12"/>
  <c r="M14" i="12" s="1"/>
  <c r="AJ18" i="12"/>
  <c r="AJ14" i="12" s="1"/>
  <c r="AG18" i="12"/>
  <c r="AG14" i="12" s="1"/>
  <c r="AP18" i="12"/>
  <c r="AP14" i="12" s="1"/>
  <c r="AQ18" i="12"/>
  <c r="AQ14" i="12" s="1"/>
  <c r="V18" i="12"/>
  <c r="V14" i="12" s="1"/>
  <c r="R18" i="12"/>
  <c r="R14" i="12" s="1"/>
  <c r="AC18" i="12"/>
  <c r="AC14" i="12" s="1"/>
  <c r="U18" i="12"/>
  <c r="U14" i="12" s="1"/>
  <c r="AO18" i="12"/>
  <c r="AO14" i="12" s="1"/>
  <c r="AE18" i="12"/>
  <c r="AE14" i="12" s="1"/>
  <c r="AF18" i="12"/>
  <c r="AF14" i="12" s="1"/>
  <c r="S18" i="12"/>
  <c r="S14" i="12" s="1"/>
  <c r="Z18" i="12"/>
  <c r="Z14" i="12" s="1"/>
  <c r="N18" i="12"/>
  <c r="N14" i="12" s="1"/>
  <c r="AK18" i="12"/>
  <c r="AK14" i="12" s="1"/>
  <c r="W18" i="12"/>
  <c r="W14" i="12" s="1"/>
  <c r="AM18" i="12"/>
  <c r="AM14" i="12" s="1"/>
  <c r="H34" i="12"/>
  <c r="H27" i="12"/>
  <c r="H24" i="12"/>
  <c r="AA62" i="12"/>
  <c r="AA61" i="12" s="1"/>
  <c r="AA60" i="12" s="1"/>
  <c r="T62" i="12"/>
  <c r="T61" i="12" s="1"/>
  <c r="T60" i="12" s="1"/>
  <c r="L62" i="12"/>
  <c r="L61" i="12" s="1"/>
  <c r="L60" i="12" s="1"/>
  <c r="H62" i="12"/>
  <c r="H61" i="12" s="1"/>
  <c r="H60" i="12" s="1"/>
  <c r="S27" i="12"/>
  <c r="N62" i="12"/>
  <c r="N61" i="12" s="1"/>
  <c r="N60" i="12" s="1"/>
  <c r="I62" i="12"/>
  <c r="I61" i="12" s="1"/>
  <c r="I60" i="12" s="1"/>
  <c r="U62" i="12"/>
  <c r="U61" i="12" s="1"/>
  <c r="U60" i="12" s="1"/>
  <c r="Y62" i="12"/>
  <c r="Y61" i="12" s="1"/>
  <c r="Y60" i="12" s="1"/>
  <c r="AP27" i="12"/>
  <c r="I27" i="12"/>
  <c r="AM62" i="12"/>
  <c r="AM61" i="12" s="1"/>
  <c r="AM60" i="12" s="1"/>
  <c r="AI27" i="12"/>
  <c r="AK62" i="12"/>
  <c r="AK61" i="12" s="1"/>
  <c r="AK60" i="12" s="1"/>
  <c r="M53" i="12"/>
  <c r="M50" i="12"/>
  <c r="AO50" i="12"/>
  <c r="AO54" i="12"/>
  <c r="AO53" i="12" s="1"/>
  <c r="I50" i="12"/>
  <c r="I54" i="12"/>
  <c r="I53" i="12" s="1"/>
  <c r="AE50" i="12"/>
  <c r="AE53" i="12"/>
  <c r="AL62" i="12"/>
  <c r="AL61" i="12" s="1"/>
  <c r="AL60" i="12" s="1"/>
  <c r="AJ62" i="12"/>
  <c r="AJ61" i="12" s="1"/>
  <c r="AJ60" i="12" s="1"/>
  <c r="K27" i="12"/>
  <c r="AC62" i="12"/>
  <c r="AC61" i="12" s="1"/>
  <c r="AC60" i="12" s="1"/>
  <c r="U53" i="12"/>
  <c r="U50" i="12"/>
  <c r="AQ53" i="12"/>
  <c r="AQ50" i="12"/>
  <c r="P62" i="12"/>
  <c r="P61" i="12" s="1"/>
  <c r="P60" i="12" s="1"/>
  <c r="Q27" i="12"/>
  <c r="R62" i="12"/>
  <c r="R61" i="12" s="1"/>
  <c r="R60" i="12" s="1"/>
  <c r="O50" i="12"/>
  <c r="O53" i="12"/>
  <c r="AB62" i="12"/>
  <c r="AB61" i="12" s="1"/>
  <c r="AB60" i="12" s="1"/>
  <c r="AN27" i="12"/>
  <c r="AD53" i="12"/>
  <c r="AD50" i="12"/>
  <c r="AH50" i="12"/>
  <c r="AH54" i="12"/>
  <c r="AH53" i="12" s="1"/>
  <c r="AN50" i="12"/>
  <c r="AN53" i="12"/>
  <c r="M62" i="12"/>
  <c r="M61" i="12" s="1"/>
  <c r="M60" i="12" s="1"/>
  <c r="AP62" i="12"/>
  <c r="AP61" i="12" s="1"/>
  <c r="AP60" i="12" s="1"/>
  <c r="AA53" i="12"/>
  <c r="AA50" i="12"/>
  <c r="AQ62" i="12"/>
  <c r="AQ61" i="12" s="1"/>
  <c r="AQ60" i="12" s="1"/>
  <c r="AE62" i="12"/>
  <c r="AE61" i="12" s="1"/>
  <c r="AE60" i="12" s="1"/>
  <c r="Q53" i="12"/>
  <c r="Q50" i="12"/>
  <c r="U27" i="12"/>
  <c r="AD62" i="12"/>
  <c r="AD61" i="12" s="1"/>
  <c r="AD60" i="12" s="1"/>
  <c r="Z50" i="12"/>
  <c r="Z54" i="12"/>
  <c r="Z53" i="12" s="1"/>
  <c r="AF50" i="12"/>
  <c r="AF53" i="12"/>
  <c r="AJ53" i="12"/>
  <c r="AJ50" i="12"/>
  <c r="S53" i="12"/>
  <c r="S50" i="12"/>
  <c r="AI62" i="12"/>
  <c r="AI61" i="12" s="1"/>
  <c r="AI60" i="12" s="1"/>
  <c r="W62" i="12"/>
  <c r="W61" i="12" s="1"/>
  <c r="W60" i="12" s="1"/>
  <c r="W50" i="12"/>
  <c r="W53" i="12"/>
  <c r="Y53" i="12"/>
  <c r="Y50" i="12"/>
  <c r="AQ27" i="12"/>
  <c r="N27" i="12"/>
  <c r="AM27" i="12"/>
  <c r="R50" i="12"/>
  <c r="R54" i="12"/>
  <c r="R53" i="12" s="1"/>
  <c r="X50" i="12"/>
  <c r="X53" i="12"/>
  <c r="Z62" i="12"/>
  <c r="Z61" i="12" s="1"/>
  <c r="Z60" i="12" s="1"/>
  <c r="V50" i="12"/>
  <c r="V54" i="12"/>
  <c r="V53" i="12" s="1"/>
  <c r="AB53" i="12"/>
  <c r="AB50" i="12"/>
  <c r="R27" i="12"/>
  <c r="K53" i="12"/>
  <c r="K50" i="12"/>
  <c r="O62" i="12"/>
  <c r="O61" i="12" s="1"/>
  <c r="O60" i="12" s="1"/>
  <c r="AG62" i="12"/>
  <c r="AG61" i="12" s="1"/>
  <c r="AG60" i="12" s="1"/>
  <c r="J50" i="12"/>
  <c r="J54" i="12"/>
  <c r="J53" i="12" s="1"/>
  <c r="P50" i="12"/>
  <c r="P53" i="12"/>
  <c r="T53" i="12"/>
  <c r="T50" i="12"/>
  <c r="J27" i="12"/>
  <c r="AN62" i="12"/>
  <c r="AN61" i="12" s="1"/>
  <c r="AN60" i="12" s="1"/>
  <c r="S62" i="12"/>
  <c r="S61" i="12" s="1"/>
  <c r="S60" i="12" s="1"/>
  <c r="AP50" i="12"/>
  <c r="AP54" i="12"/>
  <c r="AP53" i="12" s="1"/>
  <c r="AD27" i="12"/>
  <c r="V62" i="12"/>
  <c r="V61" i="12" s="1"/>
  <c r="V60" i="12" s="1"/>
  <c r="P27" i="12"/>
  <c r="AL53" i="12"/>
  <c r="AL50" i="12"/>
  <c r="Q62" i="12"/>
  <c r="Q61" i="12" s="1"/>
  <c r="Q60" i="12" s="1"/>
  <c r="AG53" i="12"/>
  <c r="AG50" i="12"/>
  <c r="AK53" i="12"/>
  <c r="AK50" i="12"/>
  <c r="J62" i="12"/>
  <c r="J61" i="12" s="1"/>
  <c r="J60" i="12" s="1"/>
  <c r="L53" i="12"/>
  <c r="L50" i="12"/>
  <c r="H53" i="12"/>
  <c r="H50" i="12"/>
  <c r="AF62" i="12"/>
  <c r="AF61" i="12" s="1"/>
  <c r="AF60" i="12" s="1"/>
  <c r="K62" i="12"/>
  <c r="K61" i="12" s="1"/>
  <c r="K60" i="12" s="1"/>
  <c r="AG27" i="12"/>
  <c r="AH62" i="12"/>
  <c r="AH61" i="12" s="1"/>
  <c r="AH60" i="12" s="1"/>
  <c r="AI53" i="12"/>
  <c r="AI50" i="12"/>
  <c r="AM50" i="12"/>
  <c r="AM53" i="12"/>
  <c r="N53" i="12"/>
  <c r="N50" i="12"/>
  <c r="V27" i="12"/>
  <c r="O27" i="12"/>
  <c r="AC53" i="12"/>
  <c r="AC50" i="12"/>
  <c r="AO62" i="12"/>
  <c r="AO61" i="12" s="1"/>
  <c r="AO60" i="12" s="1"/>
  <c r="X62" i="12"/>
  <c r="X61" i="12" s="1"/>
  <c r="X60" i="12" s="1"/>
  <c r="AA34" i="12"/>
  <c r="AP34" i="12"/>
  <c r="Z34" i="12"/>
  <c r="R24" i="12"/>
  <c r="AH24" i="12"/>
  <c r="AQ34" i="12"/>
  <c r="T34" i="12"/>
  <c r="P34" i="12"/>
  <c r="AI24" i="12"/>
  <c r="N24" i="12"/>
  <c r="U34" i="12"/>
  <c r="M24" i="12"/>
  <c r="X34" i="12"/>
  <c r="AC34" i="12"/>
  <c r="AO24" i="12"/>
  <c r="T24" i="12"/>
  <c r="N34" i="12"/>
  <c r="AG34" i="12"/>
  <c r="R34" i="12"/>
  <c r="P24" i="12"/>
  <c r="AN34" i="12"/>
  <c r="Y34" i="12"/>
  <c r="Z24" i="12"/>
  <c r="K34" i="12"/>
  <c r="K24" i="12"/>
  <c r="L34" i="12"/>
  <c r="AP24" i="12"/>
  <c r="AK24" i="12"/>
  <c r="V34" i="12"/>
  <c r="AM34" i="12"/>
  <c r="I96" i="12"/>
  <c r="H29" i="17"/>
  <c r="X24" i="12"/>
  <c r="AQ24" i="12"/>
  <c r="AJ24" i="12"/>
  <c r="U24" i="12"/>
  <c r="AB34" i="12"/>
  <c r="O34" i="12"/>
  <c r="V24" i="12"/>
  <c r="AB24" i="12"/>
  <c r="AI34" i="12"/>
  <c r="AE34" i="12"/>
  <c r="AF24" i="12"/>
  <c r="Q24" i="12"/>
  <c r="AF34" i="12"/>
  <c r="S24" i="12"/>
  <c r="O24" i="12"/>
  <c r="M34" i="12"/>
  <c r="AG24" i="12"/>
  <c r="L24" i="12"/>
  <c r="S34" i="12"/>
  <c r="Q34" i="12"/>
  <c r="I34" i="12"/>
  <c r="I29" i="17"/>
  <c r="AL24" i="12"/>
  <c r="W24" i="12"/>
  <c r="AD34" i="12"/>
  <c r="W34" i="12"/>
  <c r="AN24" i="12"/>
  <c r="Y24" i="12"/>
  <c r="J24" i="12"/>
  <c r="AE24" i="12"/>
  <c r="AA24" i="12"/>
  <c r="AH34" i="12"/>
  <c r="AM24" i="12"/>
  <c r="AC24" i="12"/>
  <c r="AJ34" i="12"/>
  <c r="J34" i="12"/>
  <c r="AD24" i="12"/>
  <c r="AK34" i="12"/>
  <c r="AL34" i="12"/>
  <c r="AO34" i="12"/>
  <c r="I24" i="12"/>
  <c r="AB67" i="5"/>
  <c r="AD67" i="5"/>
  <c r="AH23" i="12" l="1"/>
  <c r="AC23" i="12"/>
  <c r="AC17" i="12" s="1"/>
  <c r="AC10" i="17" s="1"/>
  <c r="L23" i="12"/>
  <c r="L17" i="12" s="1"/>
  <c r="AN23" i="12"/>
  <c r="S23" i="12"/>
  <c r="S17" i="12" s="1"/>
  <c r="S10" i="17" s="1"/>
  <c r="P23" i="12"/>
  <c r="P17" i="12" s="1"/>
  <c r="AN17" i="12"/>
  <c r="AA23" i="12"/>
  <c r="AA17" i="12" s="1"/>
  <c r="AE23" i="12"/>
  <c r="AE17" i="12" s="1"/>
  <c r="AH17" i="12"/>
  <c r="AH10" i="17" s="1"/>
  <c r="AO23" i="12"/>
  <c r="AO17" i="12" s="1"/>
  <c r="I23" i="12"/>
  <c r="I17" i="12" s="1"/>
  <c r="X23" i="12"/>
  <c r="X17" i="12" s="1"/>
  <c r="O23" i="12"/>
  <c r="AK23" i="12"/>
  <c r="AK17" i="12" s="1"/>
  <c r="V23" i="12"/>
  <c r="V17" i="12" s="1"/>
  <c r="AB49" i="12"/>
  <c r="S49" i="12"/>
  <c r="S13" i="12" s="1"/>
  <c r="AE49" i="12"/>
  <c r="H23" i="12"/>
  <c r="H49" i="12"/>
  <c r="H13" i="12" s="1"/>
  <c r="AM23" i="12"/>
  <c r="AM17" i="12" s="1"/>
  <c r="AP23" i="12"/>
  <c r="AP17" i="12" s="1"/>
  <c r="K23" i="12"/>
  <c r="K17" i="12" s="1"/>
  <c r="AD23" i="12"/>
  <c r="AD17" i="12" s="1"/>
  <c r="W23" i="12"/>
  <c r="W17" i="12" s="1"/>
  <c r="AJ23" i="12"/>
  <c r="AJ17" i="12" s="1"/>
  <c r="AI23" i="12"/>
  <c r="AI17" i="12" s="1"/>
  <c r="AG23" i="12"/>
  <c r="AG17" i="12" s="1"/>
  <c r="Z23" i="12"/>
  <c r="Z17" i="12" s="1"/>
  <c r="AF23" i="12"/>
  <c r="AF17" i="12" s="1"/>
  <c r="AF10" i="17" s="1"/>
  <c r="N23" i="12"/>
  <c r="N17" i="12" s="1"/>
  <c r="AL23" i="12"/>
  <c r="AL17" i="12" s="1"/>
  <c r="AQ23" i="12"/>
  <c r="AQ17" i="12" s="1"/>
  <c r="Q23" i="12"/>
  <c r="Q17" i="12" s="1"/>
  <c r="R23" i="12"/>
  <c r="R17" i="12" s="1"/>
  <c r="T23" i="12"/>
  <c r="T17" i="12" s="1"/>
  <c r="M23" i="12"/>
  <c r="M17" i="12" s="1"/>
  <c r="AN49" i="12"/>
  <c r="AN13" i="12" s="1"/>
  <c r="U23" i="12"/>
  <c r="U17" i="12" s="1"/>
  <c r="Y23" i="12"/>
  <c r="Y17" i="12" s="1"/>
  <c r="I49" i="12"/>
  <c r="I13" i="12" s="1"/>
  <c r="AL49" i="12"/>
  <c r="M49" i="12"/>
  <c r="M13" i="12" s="1"/>
  <c r="J23" i="12"/>
  <c r="J17" i="12" s="1"/>
  <c r="AB23" i="12"/>
  <c r="AB17" i="12" s="1"/>
  <c r="Z49" i="12"/>
  <c r="AC49" i="12"/>
  <c r="AC13" i="12" s="1"/>
  <c r="AK49" i="12"/>
  <c r="T49" i="12"/>
  <c r="U49" i="12"/>
  <c r="AM49" i="12"/>
  <c r="AG49" i="12"/>
  <c r="K49" i="12"/>
  <c r="K13" i="12" s="1"/>
  <c r="X49" i="12"/>
  <c r="AF49" i="12"/>
  <c r="AQ49" i="12"/>
  <c r="J49" i="12"/>
  <c r="J13" i="12" s="1"/>
  <c r="Y49" i="12"/>
  <c r="AA49" i="12"/>
  <c r="L49" i="12"/>
  <c r="L13" i="12" s="1"/>
  <c r="AJ49" i="12"/>
  <c r="AO49" i="12"/>
  <c r="N49" i="12"/>
  <c r="N13" i="12" s="1"/>
  <c r="AD49" i="12"/>
  <c r="AP49" i="12"/>
  <c r="R49" i="12"/>
  <c r="R13" i="12" s="1"/>
  <c r="O49" i="12"/>
  <c r="O13" i="12" s="1"/>
  <c r="AH49" i="12"/>
  <c r="AH13" i="12" s="1"/>
  <c r="P49" i="12"/>
  <c r="P13" i="12" s="1"/>
  <c r="W49" i="12"/>
  <c r="Q49" i="12"/>
  <c r="Q13" i="12" s="1"/>
  <c r="AI49" i="12"/>
  <c r="V49" i="12"/>
  <c r="J96" i="12"/>
  <c r="L86" i="12"/>
  <c r="S86" i="12"/>
  <c r="Q86" i="12"/>
  <c r="J86" i="12"/>
  <c r="I86" i="12"/>
  <c r="O87" i="12"/>
  <c r="R86" i="12"/>
  <c r="H86" i="12"/>
  <c r="P87" i="12"/>
  <c r="P86" i="12"/>
  <c r="M87" i="12"/>
  <c r="M86" i="12"/>
  <c r="K86" i="12"/>
  <c r="K87" i="12"/>
  <c r="L87" i="12"/>
  <c r="N87" i="12"/>
  <c r="N86" i="12"/>
  <c r="AD68" i="5"/>
  <c r="AB68" i="5"/>
  <c r="AQ46" i="12" l="1"/>
  <c r="AQ13" i="12"/>
  <c r="AK46" i="12"/>
  <c r="AK13" i="12"/>
  <c r="AF46" i="12"/>
  <c r="AF13" i="12"/>
  <c r="W46" i="12"/>
  <c r="W13" i="17" s="1"/>
  <c r="W13" i="12"/>
  <c r="AO46" i="12"/>
  <c r="AO13" i="12"/>
  <c r="X46" i="12"/>
  <c r="X13" i="17" s="1"/>
  <c r="X13" i="12"/>
  <c r="Z46" i="12"/>
  <c r="Z13" i="17" s="1"/>
  <c r="Z13" i="12"/>
  <c r="AL46" i="12"/>
  <c r="AL13" i="12"/>
  <c r="AE46" i="12"/>
  <c r="AE13" i="12"/>
  <c r="AJ46" i="12"/>
  <c r="AJ13" i="12"/>
  <c r="V46" i="12"/>
  <c r="V13" i="17" s="1"/>
  <c r="V13" i="12"/>
  <c r="T46" i="12"/>
  <c r="T13" i="17" s="1"/>
  <c r="T13" i="12"/>
  <c r="AD46" i="12"/>
  <c r="AD13" i="17" s="1"/>
  <c r="AD13" i="12"/>
  <c r="AG46" i="12"/>
  <c r="AG13" i="12"/>
  <c r="AB46" i="12"/>
  <c r="AB13" i="17" s="1"/>
  <c r="AB13" i="12"/>
  <c r="AA46" i="12"/>
  <c r="AA13" i="17" s="1"/>
  <c r="AA13" i="12"/>
  <c r="AP46" i="12"/>
  <c r="AP13" i="12"/>
  <c r="AI46" i="12"/>
  <c r="AI13" i="12"/>
  <c r="AM46" i="12"/>
  <c r="AM13" i="12"/>
  <c r="Y46" i="12"/>
  <c r="Y13" i="17" s="1"/>
  <c r="Y13" i="12"/>
  <c r="U46" i="12"/>
  <c r="U13" i="17" s="1"/>
  <c r="U13" i="12"/>
  <c r="H17" i="12"/>
  <c r="H10" i="17" s="1"/>
  <c r="M46" i="12"/>
  <c r="M13" i="17" s="1"/>
  <c r="AN46" i="12"/>
  <c r="O46" i="12"/>
  <c r="O13" i="17" s="1"/>
  <c r="H46" i="12"/>
  <c r="H13" i="17" s="1"/>
  <c r="J46" i="12"/>
  <c r="J13" i="17" s="1"/>
  <c r="Q46" i="12"/>
  <c r="Q13" i="17" s="1"/>
  <c r="N46" i="12"/>
  <c r="N13" i="17" s="1"/>
  <c r="AC46" i="12"/>
  <c r="AC13" i="17" s="1"/>
  <c r="P46" i="12"/>
  <c r="P13" i="17" s="1"/>
  <c r="K46" i="12"/>
  <c r="K13" i="17" s="1"/>
  <c r="I46" i="12"/>
  <c r="I13" i="17" s="1"/>
  <c r="S46" i="12"/>
  <c r="S13" i="17" s="1"/>
  <c r="R46" i="12"/>
  <c r="R13" i="17" s="1"/>
  <c r="AH46" i="12"/>
  <c r="L46" i="12"/>
  <c r="L13" i="17" s="1"/>
  <c r="O17" i="12"/>
  <c r="O10" i="17" s="1"/>
  <c r="O11" i="17" s="1"/>
  <c r="O12" i="17" s="1"/>
  <c r="AB10" i="17"/>
  <c r="X10" i="17"/>
  <c r="AQ10" i="17"/>
  <c r="AO10" i="17"/>
  <c r="Y10" i="17"/>
  <c r="AP10" i="17"/>
  <c r="AJ10" i="17"/>
  <c r="Q10" i="17"/>
  <c r="Q11" i="17" s="1"/>
  <c r="Q12" i="17" s="1"/>
  <c r="AD10" i="17"/>
  <c r="U10" i="17"/>
  <c r="R10" i="17"/>
  <c r="R11" i="17" s="1"/>
  <c r="R12" i="17" s="1"/>
  <c r="AI10" i="17"/>
  <c r="P10" i="17"/>
  <c r="Z10" i="17"/>
  <c r="I10" i="17"/>
  <c r="K10" i="17"/>
  <c r="AG10" i="17"/>
  <c r="AL10" i="17"/>
  <c r="AM10" i="17"/>
  <c r="T10" i="17"/>
  <c r="M10" i="17"/>
  <c r="N10" i="17"/>
  <c r="AE10" i="17"/>
  <c r="AA10" i="17"/>
  <c r="J10" i="17"/>
  <c r="AN10" i="17"/>
  <c r="L10" i="17"/>
  <c r="AK10" i="17"/>
  <c r="W10" i="17"/>
  <c r="V10" i="17"/>
  <c r="S11" i="17"/>
  <c r="S12" i="17" s="1"/>
  <c r="K96" i="12"/>
  <c r="H98" i="12"/>
  <c r="H97" i="12" s="1"/>
  <c r="H18" i="17"/>
  <c r="H26" i="17" s="1"/>
  <c r="R87" i="12"/>
  <c r="Q87" i="12"/>
  <c r="I87" i="12"/>
  <c r="AB87" i="12"/>
  <c r="V87" i="12"/>
  <c r="T86" i="12"/>
  <c r="AD87" i="12"/>
  <c r="J87" i="12"/>
  <c r="O86" i="12"/>
  <c r="AA86" i="12"/>
  <c r="W87" i="12"/>
  <c r="S87" i="12"/>
  <c r="AC87" i="12"/>
  <c r="AC11" i="17"/>
  <c r="AC12" i="17" s="1"/>
  <c r="AE87" i="12"/>
  <c r="U86" i="12"/>
  <c r="X87" i="12"/>
  <c r="X86" i="12"/>
  <c r="AB69" i="5"/>
  <c r="AD69" i="5"/>
  <c r="Y11" i="17" l="1"/>
  <c r="Y12" i="17" s="1"/>
  <c r="AQ11" i="17"/>
  <c r="AQ12" i="17" s="1"/>
  <c r="X11" i="17"/>
  <c r="X12" i="17" s="1"/>
  <c r="AP11" i="17"/>
  <c r="AP12" i="17" s="1"/>
  <c r="AD11" i="17"/>
  <c r="AD12" i="17" s="1"/>
  <c r="U11" i="17"/>
  <c r="U12" i="17" s="1"/>
  <c r="AB11" i="17"/>
  <c r="AB12" i="17" s="1"/>
  <c r="Z11" i="17"/>
  <c r="Z12" i="17" s="1"/>
  <c r="AO13" i="17"/>
  <c r="AN13" i="17"/>
  <c r="AK13" i="17"/>
  <c r="AE13" i="17"/>
  <c r="AM13" i="17"/>
  <c r="AL13" i="17"/>
  <c r="AF13" i="17"/>
  <c r="AP13" i="17"/>
  <c r="AH13" i="17"/>
  <c r="W11" i="17"/>
  <c r="W12" i="17" s="1"/>
  <c r="I11" i="17"/>
  <c r="I12" i="17" s="1"/>
  <c r="K11" i="17"/>
  <c r="K12" i="17" s="1"/>
  <c r="T11" i="17"/>
  <c r="T12" i="17" s="1"/>
  <c r="L11" i="17"/>
  <c r="L12" i="17" s="1"/>
  <c r="AA11" i="17"/>
  <c r="AA12" i="17" s="1"/>
  <c r="M11" i="17"/>
  <c r="M12" i="17" s="1"/>
  <c r="P11" i="17"/>
  <c r="P12" i="17" s="1"/>
  <c r="J11" i="17"/>
  <c r="J12" i="17" s="1"/>
  <c r="N11" i="17"/>
  <c r="N12" i="17" s="1"/>
  <c r="AE11" i="17"/>
  <c r="AE12" i="17" s="1"/>
  <c r="V11" i="17"/>
  <c r="V12" i="17" s="1"/>
  <c r="H11" i="17"/>
  <c r="H12" i="17" s="1"/>
  <c r="H38" i="17"/>
  <c r="H37" i="17" s="1"/>
  <c r="I101" i="12"/>
  <c r="L96" i="12"/>
  <c r="T87" i="12"/>
  <c r="Z86" i="12"/>
  <c r="AB86" i="12"/>
  <c r="AD86" i="12"/>
  <c r="Y87" i="12"/>
  <c r="U87" i="12"/>
  <c r="Z87" i="12"/>
  <c r="Y86" i="12"/>
  <c r="AI13" i="17"/>
  <c r="AG13" i="17"/>
  <c r="AJ13" i="17"/>
  <c r="AI86" i="12"/>
  <c r="AI11" i="17"/>
  <c r="AI12" i="17" s="1"/>
  <c r="W86" i="12"/>
  <c r="AF87" i="12"/>
  <c r="AF11" i="17"/>
  <c r="AF12" i="17" s="1"/>
  <c r="AJ11" i="17"/>
  <c r="AJ12" i="17" s="1"/>
  <c r="AG86" i="12"/>
  <c r="AG11" i="17"/>
  <c r="AG12" i="17" s="1"/>
  <c r="V86" i="12"/>
  <c r="AL87" i="12"/>
  <c r="AL11" i="17"/>
  <c r="AL12" i="17" s="1"/>
  <c r="AE86" i="12"/>
  <c r="AC86" i="12"/>
  <c r="AM87" i="12"/>
  <c r="AM11" i="17"/>
  <c r="AM12" i="17" s="1"/>
  <c r="AK87" i="12"/>
  <c r="AK11" i="17"/>
  <c r="AK12" i="17" s="1"/>
  <c r="AN86" i="12"/>
  <c r="AN11" i="17"/>
  <c r="AN12" i="17" s="1"/>
  <c r="AA87" i="12"/>
  <c r="AH86" i="12"/>
  <c r="AH11" i="17"/>
  <c r="AH12" i="17" s="1"/>
  <c r="AO86" i="12"/>
  <c r="AO11" i="17"/>
  <c r="AO12" i="17" s="1"/>
  <c r="AJ86" i="12"/>
  <c r="AJ87" i="12"/>
  <c r="AI87" i="12"/>
  <c r="AN87" i="12"/>
  <c r="AQ86" i="12"/>
  <c r="AQ87" i="12"/>
  <c r="AP86" i="12"/>
  <c r="AP87" i="12"/>
  <c r="AD70" i="5"/>
  <c r="AB70" i="5"/>
  <c r="AQ13" i="17" l="1"/>
  <c r="M96" i="12"/>
  <c r="I18" i="17"/>
  <c r="I26" i="17" s="1"/>
  <c r="I98" i="12"/>
  <c r="I97" i="12" s="1"/>
  <c r="AK86" i="12"/>
  <c r="AO87" i="12"/>
  <c r="AM86" i="12"/>
  <c r="AL86" i="12"/>
  <c r="AG87" i="12"/>
  <c r="AF86" i="12"/>
  <c r="AH87" i="12"/>
  <c r="AB71" i="5"/>
  <c r="AD71" i="5"/>
  <c r="I38" i="17" l="1"/>
  <c r="I37" i="17" s="1"/>
  <c r="J101" i="12"/>
  <c r="N96" i="12"/>
  <c r="AD72" i="5"/>
  <c r="AB72" i="5"/>
  <c r="O96" i="12" l="1"/>
  <c r="J18" i="17"/>
  <c r="J98" i="12"/>
  <c r="J97" i="12" s="1"/>
  <c r="AB73" i="5"/>
  <c r="AD73" i="5"/>
  <c r="J38" i="17" l="1"/>
  <c r="J37" i="17" s="1"/>
  <c r="K101" i="12"/>
  <c r="J26" i="17"/>
  <c r="P96" i="12"/>
  <c r="AD74" i="5"/>
  <c r="AB74" i="5"/>
  <c r="Q96" i="12" l="1"/>
  <c r="K18" i="17"/>
  <c r="K98" i="12"/>
  <c r="K97" i="12" s="1"/>
  <c r="AB75" i="5"/>
  <c r="AD75" i="5"/>
  <c r="K38" i="17" l="1"/>
  <c r="K37" i="17" s="1"/>
  <c r="L101" i="12"/>
  <c r="K26" i="17"/>
  <c r="R96" i="12"/>
  <c r="AD76" i="5"/>
  <c r="AB76" i="5"/>
  <c r="S96" i="12" l="1"/>
  <c r="L18" i="17"/>
  <c r="L98" i="12"/>
  <c r="L97" i="12" s="1"/>
  <c r="AB77" i="5"/>
  <c r="AD77" i="5"/>
  <c r="L38" i="17" l="1"/>
  <c r="L37" i="17" s="1"/>
  <c r="M101" i="12"/>
  <c r="L26" i="17"/>
  <c r="T96" i="12"/>
  <c r="AD78" i="5"/>
  <c r="AB78" i="5"/>
  <c r="U96" i="12" l="1"/>
  <c r="M18" i="17"/>
  <c r="M98" i="12"/>
  <c r="M97" i="12" s="1"/>
  <c r="AB79" i="5"/>
  <c r="AD79" i="5"/>
  <c r="M26" i="17" l="1"/>
  <c r="M38" i="17"/>
  <c r="M37" i="17" s="1"/>
  <c r="N101" i="12"/>
  <c r="V96" i="12"/>
  <c r="AD80" i="5"/>
  <c r="AB80" i="5"/>
  <c r="W96" i="12" l="1"/>
  <c r="N18" i="17"/>
  <c r="N98" i="12"/>
  <c r="N97" i="12" s="1"/>
  <c r="AB81" i="5"/>
  <c r="AD81" i="5"/>
  <c r="N38" i="17" l="1"/>
  <c r="N37" i="17" s="1"/>
  <c r="O101" i="12"/>
  <c r="N26" i="17"/>
  <c r="X96" i="12"/>
  <c r="AD82" i="5"/>
  <c r="AB82" i="5"/>
  <c r="O18" i="17" l="1"/>
  <c r="O98" i="12"/>
  <c r="O97" i="12" s="1"/>
  <c r="Y96" i="12"/>
  <c r="AB83" i="5"/>
  <c r="AD83" i="5"/>
  <c r="O38" i="17" l="1"/>
  <c r="O37" i="17" s="1"/>
  <c r="P101" i="12"/>
  <c r="O26" i="17"/>
  <c r="Z96" i="12"/>
  <c r="AD84" i="5"/>
  <c r="AB84" i="5"/>
  <c r="AA96" i="12" l="1"/>
  <c r="P18" i="17"/>
  <c r="P98" i="12"/>
  <c r="P97" i="12" s="1"/>
  <c r="AB85" i="5"/>
  <c r="AD85" i="5"/>
  <c r="P38" i="17" l="1"/>
  <c r="P37" i="17" s="1"/>
  <c r="Q101" i="12"/>
  <c r="P26" i="17"/>
  <c r="AB96" i="12"/>
  <c r="AD86" i="5"/>
  <c r="AB86" i="5"/>
  <c r="AC96" i="12" l="1"/>
  <c r="Q18" i="17"/>
  <c r="Q98" i="12"/>
  <c r="Q97" i="12" s="1"/>
  <c r="AB87" i="5"/>
  <c r="AD87" i="5"/>
  <c r="Q38" i="17" l="1"/>
  <c r="Q37" i="17" s="1"/>
  <c r="R101" i="12"/>
  <c r="Q26" i="17"/>
  <c r="AD96" i="12"/>
  <c r="AD88" i="5"/>
  <c r="AB88" i="5"/>
  <c r="AE96" i="12" l="1"/>
  <c r="R18" i="17"/>
  <c r="R98" i="12"/>
  <c r="R97" i="12" s="1"/>
  <c r="AB89" i="5"/>
  <c r="AD89" i="5"/>
  <c r="R26" i="17" l="1"/>
  <c r="R38" i="17"/>
  <c r="R37" i="17" s="1"/>
  <c r="S101" i="12"/>
  <c r="AF96" i="12"/>
  <c r="AD90" i="5"/>
  <c r="AB90" i="5"/>
  <c r="AG96" i="12" l="1"/>
  <c r="S18" i="17"/>
  <c r="S98" i="12"/>
  <c r="S97" i="12" s="1"/>
  <c r="AB91" i="5"/>
  <c r="AD91" i="5"/>
  <c r="S38" i="17" l="1"/>
  <c r="S37" i="17" s="1"/>
  <c r="T101" i="12"/>
  <c r="S26" i="17"/>
  <c r="AH96" i="12"/>
  <c r="AD92" i="5"/>
  <c r="AB92" i="5"/>
  <c r="AI96" i="12" l="1"/>
  <c r="T18" i="17"/>
  <c r="T98" i="12"/>
  <c r="T97" i="12" s="1"/>
  <c r="AB93" i="5"/>
  <c r="AD93" i="5"/>
  <c r="T26" i="17" l="1"/>
  <c r="T38" i="17"/>
  <c r="T37" i="17" s="1"/>
  <c r="U101" i="12"/>
  <c r="AJ96" i="12"/>
  <c r="AD94" i="5"/>
  <c r="AB94" i="5"/>
  <c r="AK96" i="12" l="1"/>
  <c r="U18" i="17"/>
  <c r="U98" i="12"/>
  <c r="U97" i="12" s="1"/>
  <c r="AB95" i="5"/>
  <c r="AD95" i="5"/>
  <c r="U26" i="17" l="1"/>
  <c r="U38" i="17"/>
  <c r="U37" i="17" s="1"/>
  <c r="V101" i="12"/>
  <c r="AL96" i="12"/>
  <c r="AD96" i="5"/>
  <c r="AB96" i="5"/>
  <c r="V18" i="17" l="1"/>
  <c r="V98" i="12"/>
  <c r="V97" i="12" s="1"/>
  <c r="AM96" i="12"/>
  <c r="AB97" i="5"/>
  <c r="AD97" i="5"/>
  <c r="AN96" i="12" l="1"/>
  <c r="V38" i="17"/>
  <c r="V37" i="17" s="1"/>
  <c r="W101" i="12"/>
  <c r="V26" i="17"/>
  <c r="AD98" i="5"/>
  <c r="AB98" i="5"/>
  <c r="W18" i="17" l="1"/>
  <c r="W98" i="12"/>
  <c r="W97" i="12" s="1"/>
  <c r="AO96" i="12"/>
  <c r="AB99" i="5"/>
  <c r="AD100" i="5"/>
  <c r="AD5" i="5" s="1"/>
  <c r="AD99" i="5"/>
  <c r="AP96" i="12" l="1"/>
  <c r="W38" i="17"/>
  <c r="W37" i="17" s="1"/>
  <c r="X101" i="12"/>
  <c r="W26" i="17"/>
  <c r="AB100" i="5"/>
  <c r="AB101" i="5"/>
  <c r="X18" i="17" l="1"/>
  <c r="X98" i="12"/>
  <c r="X97" i="12" s="1"/>
  <c r="AQ96" i="12"/>
  <c r="AB5" i="5"/>
  <c r="X26" i="17" l="1"/>
  <c r="X38" i="17"/>
  <c r="X37" i="17" s="1"/>
  <c r="Y101" i="12"/>
  <c r="Y18" i="17" l="1"/>
  <c r="Y98" i="12"/>
  <c r="Y97" i="12" s="1"/>
  <c r="Y38" i="17" l="1"/>
  <c r="Y37" i="17" s="1"/>
  <c r="Z101" i="12"/>
  <c r="Y26" i="17"/>
  <c r="Z18" i="17" l="1"/>
  <c r="Z98" i="12"/>
  <c r="Z97" i="12" s="1"/>
  <c r="Z38" i="17" l="1"/>
  <c r="Z37" i="17" s="1"/>
  <c r="AA101" i="12"/>
  <c r="Z26" i="17"/>
  <c r="AA18" i="17" l="1"/>
  <c r="AA98" i="12"/>
  <c r="AA97" i="12" s="1"/>
  <c r="AA26" i="17" l="1"/>
  <c r="AA38" i="17"/>
  <c r="AA37" i="17" s="1"/>
  <c r="AB101" i="12"/>
  <c r="AB18" i="17" l="1"/>
  <c r="AB98" i="12"/>
  <c r="AB97" i="12" s="1"/>
  <c r="AB38" i="17" l="1"/>
  <c r="AB37" i="17" s="1"/>
  <c r="AC101" i="12"/>
  <c r="AB26" i="17"/>
  <c r="AC18" i="17" l="1"/>
  <c r="AC98" i="12"/>
  <c r="AC97" i="12" s="1"/>
  <c r="AC38" i="17" l="1"/>
  <c r="AC37" i="17" s="1"/>
  <c r="AD101" i="12"/>
  <c r="AC26" i="17"/>
  <c r="AD18" i="17" l="1"/>
  <c r="AD98" i="12"/>
  <c r="AD97" i="12" s="1"/>
  <c r="AD26" i="17" l="1"/>
  <c r="AD38" i="17"/>
  <c r="AD37" i="17" s="1"/>
  <c r="AE101" i="12"/>
  <c r="AE18" i="17" l="1"/>
  <c r="AE98" i="12"/>
  <c r="AE97" i="12" s="1"/>
  <c r="AE38" i="17" l="1"/>
  <c r="AE37" i="17" s="1"/>
  <c r="AF101" i="12"/>
  <c r="AE26" i="17"/>
  <c r="AF18" i="17" l="1"/>
  <c r="AF98" i="12"/>
  <c r="AF97" i="12" s="1"/>
  <c r="AF38" i="17" l="1"/>
  <c r="AF37" i="17" s="1"/>
  <c r="AG101" i="12"/>
  <c r="AF26" i="17"/>
  <c r="AG18" i="17" l="1"/>
  <c r="AG98" i="12"/>
  <c r="AG97" i="12" s="1"/>
  <c r="AG38" i="17" l="1"/>
  <c r="AG37" i="17" s="1"/>
  <c r="AH101" i="12"/>
  <c r="AG26" i="17"/>
  <c r="AH18" i="17" l="1"/>
  <c r="AH98" i="12"/>
  <c r="AH97" i="12" s="1"/>
  <c r="AH38" i="17" l="1"/>
  <c r="AH37" i="17" s="1"/>
  <c r="AI101" i="12"/>
  <c r="AH26" i="17"/>
  <c r="AI18" i="17" l="1"/>
  <c r="AI98" i="12"/>
  <c r="AI97" i="12" s="1"/>
  <c r="AI38" i="17" l="1"/>
  <c r="AI37" i="17" s="1"/>
  <c r="AJ101" i="12"/>
  <c r="AI26" i="17"/>
  <c r="AJ18" i="17" l="1"/>
  <c r="AJ98" i="12"/>
  <c r="AJ97" i="12" s="1"/>
  <c r="AJ26" i="17" l="1"/>
  <c r="AJ38" i="17"/>
  <c r="AJ37" i="17" s="1"/>
  <c r="AK101" i="12"/>
  <c r="AK18" i="17" l="1"/>
  <c r="AK98" i="12"/>
  <c r="AK97" i="12" s="1"/>
  <c r="AK38" i="17" l="1"/>
  <c r="AK37" i="17" s="1"/>
  <c r="AL101" i="12"/>
  <c r="AK26" i="17"/>
  <c r="AL18" i="17" l="1"/>
  <c r="AL98" i="12"/>
  <c r="AL97" i="12" s="1"/>
  <c r="AL38" i="17" l="1"/>
  <c r="AL37" i="17" s="1"/>
  <c r="AM101" i="12"/>
  <c r="AL26" i="17"/>
  <c r="AM18" i="17" l="1"/>
  <c r="AM98" i="12"/>
  <c r="AM97" i="12" s="1"/>
  <c r="AM26" i="17" l="1"/>
  <c r="AM38" i="17"/>
  <c r="AM37" i="17" s="1"/>
  <c r="AN101" i="12"/>
  <c r="AN18" i="17" l="1"/>
  <c r="AN98" i="12"/>
  <c r="AN97" i="12" s="1"/>
  <c r="AN38" i="17" l="1"/>
  <c r="AN37" i="17" s="1"/>
  <c r="AO101" i="12"/>
  <c r="AN26" i="17"/>
  <c r="AO18" i="17" l="1"/>
  <c r="AO98" i="12"/>
  <c r="AO97" i="12" s="1"/>
  <c r="AO26" i="17" l="1"/>
  <c r="AO38" i="17"/>
  <c r="AO37" i="17" s="1"/>
  <c r="AP101" i="12"/>
  <c r="AP18" i="17" l="1"/>
  <c r="AP98" i="12"/>
  <c r="AP97" i="12" s="1"/>
  <c r="AP38" i="17" l="1"/>
  <c r="AP37" i="17" s="1"/>
  <c r="AQ101" i="12"/>
  <c r="AP26" i="17"/>
  <c r="AQ18" i="17" l="1"/>
  <c r="AQ98" i="12"/>
  <c r="AQ97" i="12" s="1"/>
  <c r="AQ38" i="17" s="1"/>
  <c r="AQ37" i="17" s="1"/>
  <c r="AQ26" i="17" l="1"/>
  <c r="P14" i="17" l="1"/>
  <c r="L14" i="17"/>
  <c r="Z14" i="17"/>
  <c r="S14" i="17"/>
  <c r="AO14" i="17"/>
  <c r="AC14" i="17"/>
  <c r="AG14" i="17"/>
  <c r="V14" i="17"/>
  <c r="M14" i="17"/>
  <c r="AJ14" i="17"/>
  <c r="AB14" i="17"/>
  <c r="T14" i="17"/>
  <c r="AI14" i="17"/>
  <c r="W14" i="17"/>
  <c r="AD14" i="17"/>
  <c r="AN14" i="17"/>
  <c r="R14" i="17"/>
  <c r="AL14" i="17"/>
  <c r="O14" i="17"/>
  <c r="AH14" i="17"/>
  <c r="K14" i="17"/>
  <c r="N14" i="17"/>
  <c r="AP14" i="17"/>
  <c r="AE14" i="17"/>
  <c r="X14" i="17"/>
  <c r="U14" i="17"/>
  <c r="J14" i="17"/>
  <c r="AK14" i="17"/>
  <c r="AM14" i="17"/>
  <c r="AF14" i="17"/>
  <c r="Q14" i="17"/>
  <c r="I14" i="17"/>
  <c r="AA14" i="17"/>
  <c r="AQ14" i="17"/>
  <c r="Y14" i="17"/>
  <c r="AL15" i="17" l="1"/>
  <c r="AL72" i="12" s="1"/>
  <c r="AQ15" i="17"/>
  <c r="AQ71" i="12" s="1"/>
  <c r="X15" i="17"/>
  <c r="X71" i="12" s="1"/>
  <c r="AE15" i="17"/>
  <c r="AE73" i="12" s="1"/>
  <c r="AJ15" i="17"/>
  <c r="AJ73" i="12" s="1"/>
  <c r="J15" i="17"/>
  <c r="J73" i="12" s="1"/>
  <c r="V15" i="17"/>
  <c r="V70" i="12" s="1"/>
  <c r="O15" i="17"/>
  <c r="O71" i="12" s="1"/>
  <c r="N15" i="17"/>
  <c r="N69" i="12" s="1"/>
  <c r="U15" i="17"/>
  <c r="U71" i="12" s="1"/>
  <c r="Q15" i="17"/>
  <c r="Y15" i="17"/>
  <c r="AA15" i="17"/>
  <c r="AF15" i="17"/>
  <c r="R15" i="17"/>
  <c r="AD15" i="17"/>
  <c r="AB15" i="17"/>
  <c r="AO15" i="17"/>
  <c r="L15" i="17"/>
  <c r="AN15" i="17"/>
  <c r="AC15" i="17"/>
  <c r="K15" i="17"/>
  <c r="AK15" i="17"/>
  <c r="AG15" i="17"/>
  <c r="Z15" i="17"/>
  <c r="AH15" i="17"/>
  <c r="T15" i="17"/>
  <c r="AM15" i="17"/>
  <c r="M15" i="17"/>
  <c r="AI15" i="17"/>
  <c r="I15" i="17"/>
  <c r="W15" i="17"/>
  <c r="S15" i="17"/>
  <c r="AP15" i="17"/>
  <c r="P15" i="17"/>
  <c r="AL69" i="12" l="1"/>
  <c r="AL70" i="12"/>
  <c r="AL73" i="12"/>
  <c r="AL71" i="12"/>
  <c r="AQ69" i="12"/>
  <c r="V72" i="12"/>
  <c r="AE70" i="12"/>
  <c r="AQ72" i="12"/>
  <c r="AQ70" i="12"/>
  <c r="AQ73" i="12"/>
  <c r="X70" i="12"/>
  <c r="X73" i="12"/>
  <c r="X72" i="12"/>
  <c r="V69" i="12"/>
  <c r="V73" i="12"/>
  <c r="U72" i="12"/>
  <c r="O69" i="12"/>
  <c r="O73" i="12"/>
  <c r="O72" i="12"/>
  <c r="X69" i="12"/>
  <c r="AE69" i="12"/>
  <c r="AJ71" i="12"/>
  <c r="N72" i="12"/>
  <c r="AE72" i="12"/>
  <c r="AJ70" i="12"/>
  <c r="AE71" i="12"/>
  <c r="N70" i="12"/>
  <c r="U69" i="12"/>
  <c r="N73" i="12"/>
  <c r="O70" i="12"/>
  <c r="N71" i="12"/>
  <c r="J72" i="12"/>
  <c r="AJ69" i="12"/>
  <c r="AJ72" i="12"/>
  <c r="J71" i="12"/>
  <c r="U70" i="12"/>
  <c r="U73" i="12"/>
  <c r="V71" i="12"/>
  <c r="J69" i="12"/>
  <c r="J70" i="12"/>
  <c r="AF71" i="12"/>
  <c r="AF73" i="12"/>
  <c r="AF72" i="12"/>
  <c r="AF69" i="12"/>
  <c r="AF70" i="12"/>
  <c r="P71" i="12"/>
  <c r="P70" i="12"/>
  <c r="P73" i="12"/>
  <c r="P69" i="12"/>
  <c r="P72" i="12"/>
  <c r="T70" i="12"/>
  <c r="T72" i="12"/>
  <c r="T71" i="12"/>
  <c r="T69" i="12"/>
  <c r="T73" i="12"/>
  <c r="AO72" i="12"/>
  <c r="AO71" i="12"/>
  <c r="AO70" i="12"/>
  <c r="AO73" i="12"/>
  <c r="AO69" i="12"/>
  <c r="L71" i="12"/>
  <c r="L69" i="12"/>
  <c r="L72" i="12"/>
  <c r="L73" i="12"/>
  <c r="L70" i="12"/>
  <c r="K71" i="12"/>
  <c r="K73" i="12"/>
  <c r="K72" i="12"/>
  <c r="K70" i="12"/>
  <c r="K69" i="12"/>
  <c r="AH73" i="12"/>
  <c r="AH71" i="12"/>
  <c r="AH72" i="12"/>
  <c r="AH69" i="12"/>
  <c r="AH70" i="12"/>
  <c r="AA73" i="12"/>
  <c r="AA71" i="12"/>
  <c r="AA72" i="12"/>
  <c r="AA70" i="12"/>
  <c r="AA69" i="12"/>
  <c r="AI70" i="12"/>
  <c r="AI73" i="12"/>
  <c r="AI72" i="12"/>
  <c r="AI71" i="12"/>
  <c r="AI69" i="12"/>
  <c r="AG73" i="12"/>
  <c r="AG71" i="12"/>
  <c r="AG72" i="12"/>
  <c r="AG69" i="12"/>
  <c r="AG70" i="12"/>
  <c r="AD73" i="12"/>
  <c r="AD71" i="12"/>
  <c r="AD70" i="12"/>
  <c r="AD72" i="12"/>
  <c r="AD69" i="12"/>
  <c r="Y72" i="12"/>
  <c r="Y70" i="12"/>
  <c r="Y71" i="12"/>
  <c r="Y73" i="12"/>
  <c r="Y69" i="12"/>
  <c r="AP72" i="12"/>
  <c r="AP70" i="12"/>
  <c r="AP73" i="12"/>
  <c r="AP71" i="12"/>
  <c r="AP69" i="12"/>
  <c r="S73" i="12"/>
  <c r="S71" i="12"/>
  <c r="S70" i="12"/>
  <c r="S69" i="12"/>
  <c r="S72" i="12"/>
  <c r="AM69" i="12"/>
  <c r="AM71" i="12"/>
  <c r="AM72" i="12"/>
  <c r="AM73" i="12"/>
  <c r="AM70" i="12"/>
  <c r="AK69" i="12"/>
  <c r="AK72" i="12"/>
  <c r="AK73" i="12"/>
  <c r="AK71" i="12"/>
  <c r="AK70" i="12"/>
  <c r="AC71" i="12"/>
  <c r="AC73" i="12"/>
  <c r="AC72" i="12"/>
  <c r="AC70" i="12"/>
  <c r="AC69" i="12"/>
  <c r="Z71" i="12"/>
  <c r="Z72" i="12"/>
  <c r="Z70" i="12"/>
  <c r="Z69" i="12"/>
  <c r="Z73" i="12"/>
  <c r="AB70" i="12"/>
  <c r="AB71" i="12"/>
  <c r="AB73" i="12"/>
  <c r="AB72" i="12"/>
  <c r="AB69" i="12"/>
  <c r="I71" i="12"/>
  <c r="I73" i="12"/>
  <c r="I69" i="12"/>
  <c r="I70" i="12"/>
  <c r="I72" i="12"/>
  <c r="W72" i="12"/>
  <c r="W73" i="12"/>
  <c r="W71" i="12"/>
  <c r="W70" i="12"/>
  <c r="W69" i="12"/>
  <c r="M72" i="12"/>
  <c r="M70" i="12"/>
  <c r="M71" i="12"/>
  <c r="M73" i="12"/>
  <c r="M69" i="12"/>
  <c r="R70" i="12"/>
  <c r="R71" i="12"/>
  <c r="R72" i="12"/>
  <c r="R73" i="12"/>
  <c r="R69" i="12"/>
  <c r="Q70" i="12"/>
  <c r="Q72" i="12"/>
  <c r="Q73" i="12"/>
  <c r="Q69" i="12"/>
  <c r="Q71" i="12"/>
  <c r="AN71" i="12"/>
  <c r="AN72" i="12"/>
  <c r="AN73" i="12"/>
  <c r="AN69" i="12"/>
  <c r="AN70" i="12"/>
  <c r="AL68" i="12" l="1"/>
  <c r="AL16" i="17" s="1"/>
  <c r="AL19" i="17" s="1"/>
  <c r="AQ68" i="12"/>
  <c r="AQ16" i="17" s="1"/>
  <c r="AQ19" i="17" s="1"/>
  <c r="X68" i="12"/>
  <c r="X16" i="17" s="1"/>
  <c r="X19" i="17" s="1"/>
  <c r="V68" i="12"/>
  <c r="V16" i="17" s="1"/>
  <c r="V19" i="17" s="1"/>
  <c r="AE68" i="12"/>
  <c r="AE16" i="17" s="1"/>
  <c r="AE17" i="17" s="1"/>
  <c r="O68" i="12"/>
  <c r="O16" i="17" s="1"/>
  <c r="O19" i="17" s="1"/>
  <c r="U68" i="12"/>
  <c r="U16" i="17" s="1"/>
  <c r="U17" i="17" s="1"/>
  <c r="N68" i="12"/>
  <c r="N16" i="17" s="1"/>
  <c r="N19" i="17" s="1"/>
  <c r="N25" i="17" s="1"/>
  <c r="AJ68" i="12"/>
  <c r="AJ16" i="17" s="1"/>
  <c r="AJ19" i="17" s="1"/>
  <c r="J68" i="12"/>
  <c r="J16" i="17" s="1"/>
  <c r="J17" i="17" s="1"/>
  <c r="Z68" i="12"/>
  <c r="Z16" i="17" s="1"/>
  <c r="Z17" i="17" s="1"/>
  <c r="R68" i="12"/>
  <c r="R16" i="17" s="1"/>
  <c r="R17" i="17" s="1"/>
  <c r="AG68" i="12"/>
  <c r="AG16" i="17" s="1"/>
  <c r="AG17" i="17" s="1"/>
  <c r="S68" i="12"/>
  <c r="S16" i="17" s="1"/>
  <c r="S19" i="17" s="1"/>
  <c r="K68" i="12"/>
  <c r="K16" i="17" s="1"/>
  <c r="Q68" i="12"/>
  <c r="Q16" i="17" s="1"/>
  <c r="AC68" i="12"/>
  <c r="AC16" i="17" s="1"/>
  <c r="AM68" i="12"/>
  <c r="AM16" i="17" s="1"/>
  <c r="L68" i="12"/>
  <c r="L16" i="17" s="1"/>
  <c r="P68" i="12"/>
  <c r="P16" i="17" s="1"/>
  <c r="AF68" i="12"/>
  <c r="AF16" i="17" s="1"/>
  <c r="AD68" i="12"/>
  <c r="AD16" i="17" s="1"/>
  <c r="AH68" i="12"/>
  <c r="AH16" i="17" s="1"/>
  <c r="AB68" i="12"/>
  <c r="AB16" i="17" s="1"/>
  <c r="Y68" i="12"/>
  <c r="Y16" i="17" s="1"/>
  <c r="AN68" i="12"/>
  <c r="AN16" i="17" s="1"/>
  <c r="AK68" i="12"/>
  <c r="AK16" i="17" s="1"/>
  <c r="AA68" i="12"/>
  <c r="AA16" i="17" s="1"/>
  <c r="T68" i="12"/>
  <c r="T16" i="17" s="1"/>
  <c r="W68" i="12"/>
  <c r="W16" i="17" s="1"/>
  <c r="AO68" i="12"/>
  <c r="AO16" i="17" s="1"/>
  <c r="M68" i="12"/>
  <c r="M16" i="17" s="1"/>
  <c r="I68" i="12"/>
  <c r="I16" i="17" s="1"/>
  <c r="AP68" i="12"/>
  <c r="AP16" i="17" s="1"/>
  <c r="AI68" i="12"/>
  <c r="AI16" i="17" s="1"/>
  <c r="AL17" i="17" l="1"/>
  <c r="AE19" i="17"/>
  <c r="AE103" i="12" s="1"/>
  <c r="AE20" i="17" s="1"/>
  <c r="AE28" i="17" s="1"/>
  <c r="AQ17" i="17"/>
  <c r="V17" i="17"/>
  <c r="X17" i="17"/>
  <c r="N103" i="12"/>
  <c r="N20" i="17" s="1"/>
  <c r="N28" i="17" s="1"/>
  <c r="N31" i="17" s="1"/>
  <c r="O17" i="17"/>
  <c r="U19" i="17"/>
  <c r="U25" i="17" s="1"/>
  <c r="N17" i="17"/>
  <c r="J19" i="17"/>
  <c r="J25" i="17" s="1"/>
  <c r="AJ17" i="17"/>
  <c r="Z19" i="17"/>
  <c r="Z25" i="17" s="1"/>
  <c r="AG19" i="17"/>
  <c r="AG25" i="17" s="1"/>
  <c r="S17" i="17"/>
  <c r="R19" i="17"/>
  <c r="R25" i="17" s="1"/>
  <c r="AC19" i="17"/>
  <c r="AC17" i="17"/>
  <c r="AM17" i="17"/>
  <c r="AM19" i="17"/>
  <c r="M17" i="17"/>
  <c r="M19" i="17"/>
  <c r="AO19" i="17"/>
  <c r="AO17" i="17"/>
  <c r="AD17" i="17"/>
  <c r="AD19" i="17"/>
  <c r="S25" i="17"/>
  <c r="S103" i="12"/>
  <c r="S20" i="17" s="1"/>
  <c r="S28" i="17" s="1"/>
  <c r="T17" i="17"/>
  <c r="T19" i="17"/>
  <c r="Q19" i="17"/>
  <c r="Q17" i="17"/>
  <c r="AA17" i="17"/>
  <c r="AA19" i="17"/>
  <c r="W17" i="17"/>
  <c r="W19" i="17"/>
  <c r="AB17" i="17"/>
  <c r="AB19" i="17"/>
  <c r="AF17" i="17"/>
  <c r="AF19" i="17"/>
  <c r="I17" i="17"/>
  <c r="I19" i="17"/>
  <c r="K17" i="17"/>
  <c r="K19" i="17"/>
  <c r="AK17" i="17"/>
  <c r="AK19" i="17"/>
  <c r="AH19" i="17"/>
  <c r="AH17" i="17"/>
  <c r="V103" i="12"/>
  <c r="V20" i="17" s="1"/>
  <c r="V28" i="17" s="1"/>
  <c r="V25" i="17"/>
  <c r="AN17" i="17"/>
  <c r="AN19" i="17"/>
  <c r="AJ103" i="12"/>
  <c r="AJ20" i="17" s="1"/>
  <c r="AJ28" i="17" s="1"/>
  <c r="AJ25" i="17"/>
  <c r="Y17" i="17"/>
  <c r="Y19" i="17"/>
  <c r="AI19" i="17"/>
  <c r="AI17" i="17"/>
  <c r="AP17" i="17"/>
  <c r="AP19" i="17"/>
  <c r="AL103" i="12"/>
  <c r="AL20" i="17" s="1"/>
  <c r="AL28" i="17" s="1"/>
  <c r="AL25" i="17"/>
  <c r="X25" i="17"/>
  <c r="X103" i="12"/>
  <c r="X20" i="17" s="1"/>
  <c r="X28" i="17" s="1"/>
  <c r="P19" i="17"/>
  <c r="P17" i="17"/>
  <c r="AQ103" i="12"/>
  <c r="AQ20" i="17" s="1"/>
  <c r="AQ28" i="17" s="1"/>
  <c r="AQ25" i="17"/>
  <c r="L19" i="17"/>
  <c r="L17" i="17"/>
  <c r="O25" i="17"/>
  <c r="O103" i="12"/>
  <c r="O20" i="17" s="1"/>
  <c r="O28" i="17" s="1"/>
  <c r="L15" i="16" l="1"/>
  <c r="L86" i="16" s="1"/>
  <c r="L94" i="16" s="1"/>
  <c r="AE25" i="17"/>
  <c r="AE31" i="17" s="1"/>
  <c r="N21" i="17"/>
  <c r="N22" i="17" s="1"/>
  <c r="U103" i="12"/>
  <c r="U20" i="17" s="1"/>
  <c r="U28" i="17" s="1"/>
  <c r="U31" i="17" s="1"/>
  <c r="J103" i="12"/>
  <c r="J20" i="17" s="1"/>
  <c r="J28" i="17" s="1"/>
  <c r="J31" i="17" s="1"/>
  <c r="Z103" i="12"/>
  <c r="Z20" i="17" s="1"/>
  <c r="Z28" i="17" s="1"/>
  <c r="Z31" i="17" s="1"/>
  <c r="AG103" i="12"/>
  <c r="AG20" i="17" s="1"/>
  <c r="AG28" i="17" s="1"/>
  <c r="AG31" i="17" s="1"/>
  <c r="AJ31" i="17"/>
  <c r="R103" i="12"/>
  <c r="R20" i="17" s="1"/>
  <c r="R28" i="17" s="1"/>
  <c r="R31" i="17" s="1"/>
  <c r="V21" i="17"/>
  <c r="V22" i="17" s="1"/>
  <c r="O21" i="17"/>
  <c r="O22" i="17" s="1"/>
  <c r="S21" i="17"/>
  <c r="S22" i="17" s="1"/>
  <c r="AH103" i="12"/>
  <c r="AH20" i="17" s="1"/>
  <c r="AH28" i="17" s="1"/>
  <c r="AH25" i="17"/>
  <c r="AF103" i="12"/>
  <c r="AF20" i="17" s="1"/>
  <c r="AF28" i="17" s="1"/>
  <c r="AF25" i="17"/>
  <c r="AL21" i="17"/>
  <c r="AJ21" i="17"/>
  <c r="AN25" i="17"/>
  <c r="AN103" i="12"/>
  <c r="AN20" i="17" s="1"/>
  <c r="AN28" i="17" s="1"/>
  <c r="AK25" i="17"/>
  <c r="AK103" i="12"/>
  <c r="AK20" i="17" s="1"/>
  <c r="AK28" i="17" s="1"/>
  <c r="Q25" i="17"/>
  <c r="Q103" i="12"/>
  <c r="Q20" i="17" s="1"/>
  <c r="Q28" i="17" s="1"/>
  <c r="AB25" i="17"/>
  <c r="AB103" i="12"/>
  <c r="AB20" i="17" s="1"/>
  <c r="AB28" i="17" s="1"/>
  <c r="P103" i="12"/>
  <c r="P20" i="17" s="1"/>
  <c r="P28" i="17" s="1"/>
  <c r="P25" i="17"/>
  <c r="K25" i="17"/>
  <c r="K103" i="12"/>
  <c r="K20" i="17" s="1"/>
  <c r="K28" i="17" s="1"/>
  <c r="V31" i="17"/>
  <c r="W103" i="12"/>
  <c r="W20" i="17" s="1"/>
  <c r="W28" i="17" s="1"/>
  <c r="W25" i="17"/>
  <c r="AM25" i="17"/>
  <c r="AM103" i="12"/>
  <c r="AM20" i="17" s="1"/>
  <c r="AM28" i="17" s="1"/>
  <c r="AQ31" i="17"/>
  <c r="O31" i="17"/>
  <c r="X21" i="17"/>
  <c r="AE21" i="17"/>
  <c r="I103" i="12"/>
  <c r="I20" i="17" s="1"/>
  <c r="I28" i="17" s="1"/>
  <c r="I25" i="17"/>
  <c r="AI103" i="12"/>
  <c r="AI20" i="17" s="1"/>
  <c r="AI28" i="17" s="1"/>
  <c r="AI25" i="17"/>
  <c r="AA103" i="12"/>
  <c r="AA20" i="17" s="1"/>
  <c r="AA28" i="17" s="1"/>
  <c r="AA25" i="17"/>
  <c r="S31" i="17"/>
  <c r="AO103" i="12"/>
  <c r="AO20" i="17" s="1"/>
  <c r="AO28" i="17" s="1"/>
  <c r="AO25" i="17"/>
  <c r="AP103" i="12"/>
  <c r="AP20" i="17" s="1"/>
  <c r="AP28" i="17" s="1"/>
  <c r="AP25" i="17"/>
  <c r="T103" i="12"/>
  <c r="T20" i="17" s="1"/>
  <c r="T28" i="17" s="1"/>
  <c r="T25" i="17"/>
  <c r="M103" i="12"/>
  <c r="M20" i="17" s="1"/>
  <c r="M28" i="17" s="1"/>
  <c r="M25" i="17"/>
  <c r="L25" i="17"/>
  <c r="L103" i="12"/>
  <c r="L20" i="17" s="1"/>
  <c r="L28" i="17" s="1"/>
  <c r="X31" i="17"/>
  <c r="Y25" i="17"/>
  <c r="Y103" i="12"/>
  <c r="Y20" i="17" s="1"/>
  <c r="Y28" i="17" s="1"/>
  <c r="AQ21" i="17"/>
  <c r="AL31" i="17"/>
  <c r="AD103" i="12"/>
  <c r="AD20" i="17" s="1"/>
  <c r="AD28" i="17" s="1"/>
  <c r="AD25" i="17"/>
  <c r="AC103" i="12"/>
  <c r="AC20" i="17" s="1"/>
  <c r="AC28" i="17" s="1"/>
  <c r="AC25" i="17"/>
  <c r="L16" i="16" l="1"/>
  <c r="L92" i="16"/>
  <c r="L90" i="16"/>
  <c r="L96" i="16"/>
  <c r="L91" i="16"/>
  <c r="L89" i="16"/>
  <c r="L87" i="16"/>
  <c r="L97" i="16"/>
  <c r="L95" i="16"/>
  <c r="L93" i="16"/>
  <c r="L88" i="16"/>
  <c r="S15" i="16"/>
  <c r="S86" i="16" s="1"/>
  <c r="S87" i="16" s="1"/>
  <c r="V15" i="16"/>
  <c r="V86" i="16" s="1"/>
  <c r="V87" i="16" s="1"/>
  <c r="P15" i="16"/>
  <c r="P86" i="16" s="1"/>
  <c r="P94" i="16" s="1"/>
  <c r="T15" i="16"/>
  <c r="T86" i="16" s="1"/>
  <c r="T96" i="16" s="1"/>
  <c r="AH15" i="16"/>
  <c r="AH86" i="16" s="1"/>
  <c r="Q15" i="16"/>
  <c r="Q86" i="16" s="1"/>
  <c r="Q92" i="16" s="1"/>
  <c r="AE15" i="16"/>
  <c r="AE86" i="16" s="1"/>
  <c r="AE88" i="16" s="1"/>
  <c r="AC15" i="16"/>
  <c r="AC86" i="16" s="1"/>
  <c r="AC87" i="16" s="1"/>
  <c r="AJ15" i="16"/>
  <c r="AJ86" i="16" s="1"/>
  <c r="AJ95" i="16" s="1"/>
  <c r="X15" i="16"/>
  <c r="X16" i="16" s="1"/>
  <c r="M15" i="16"/>
  <c r="M86" i="16" s="1"/>
  <c r="M95" i="16" s="1"/>
  <c r="AO15" i="16"/>
  <c r="AO86" i="16" s="1"/>
  <c r="AO96" i="16" s="1"/>
  <c r="H15" i="16"/>
  <c r="H86" i="16" s="1"/>
  <c r="H96" i="16" s="1"/>
  <c r="U21" i="17"/>
  <c r="U22" i="17" s="1"/>
  <c r="Z21" i="17"/>
  <c r="Z22" i="17" s="1"/>
  <c r="J21" i="17"/>
  <c r="J22" i="17" s="1"/>
  <c r="AG21" i="17"/>
  <c r="AG22" i="17" s="1"/>
  <c r="R21" i="17"/>
  <c r="R22" i="17" s="1"/>
  <c r="AD31" i="17"/>
  <c r="K31" i="17"/>
  <c r="P21" i="17"/>
  <c r="P22" i="17" s="1"/>
  <c r="AA31" i="17"/>
  <c r="M21" i="17"/>
  <c r="M22" i="17" s="1"/>
  <c r="AP21" i="17"/>
  <c r="AP22" i="17" s="1"/>
  <c r="AP31" i="17"/>
  <c r="AI31" i="17"/>
  <c r="W31" i="17"/>
  <c r="AD21" i="17"/>
  <c r="AD22" i="17" s="1"/>
  <c r="AC31" i="17"/>
  <c r="AC21" i="17"/>
  <c r="AC22" i="17" s="1"/>
  <c r="M31" i="17"/>
  <c r="K21" i="17"/>
  <c r="K22" i="17" s="1"/>
  <c r="AB21" i="17"/>
  <c r="AB22" i="17" s="1"/>
  <c r="AK21" i="17"/>
  <c r="AK22" i="17" s="1"/>
  <c r="I31" i="17"/>
  <c r="P31" i="17"/>
  <c r="AH31" i="17"/>
  <c r="I21" i="17"/>
  <c r="I22" i="17" s="1"/>
  <c r="AM21" i="17"/>
  <c r="AM22" i="17" s="1"/>
  <c r="AI21" i="17"/>
  <c r="AI22" i="17" s="1"/>
  <c r="T21" i="17"/>
  <c r="T22" i="17" s="1"/>
  <c r="L31" i="17"/>
  <c r="AK31" i="17"/>
  <c r="AA21" i="17"/>
  <c r="AA22" i="17" s="1"/>
  <c r="AB31" i="17"/>
  <c r="AF31" i="17"/>
  <c r="T31" i="17"/>
  <c r="AF21" i="17"/>
  <c r="AE22" i="17"/>
  <c r="X22" i="17"/>
  <c r="AN31" i="17"/>
  <c r="L21" i="17"/>
  <c r="W21" i="17"/>
  <c r="AN21" i="17"/>
  <c r="AH21" i="17"/>
  <c r="AO31" i="17"/>
  <c r="Q31" i="17"/>
  <c r="AJ22" i="17"/>
  <c r="AQ22" i="17"/>
  <c r="Y31" i="17"/>
  <c r="Y21" i="17"/>
  <c r="AO21" i="17"/>
  <c r="AM31" i="17"/>
  <c r="Q21" i="17"/>
  <c r="AL22" i="17"/>
  <c r="AJ16" i="16" l="1"/>
  <c r="S16" i="16"/>
  <c r="V97" i="16"/>
  <c r="S92" i="16"/>
  <c r="AO16" i="16"/>
  <c r="AO20" i="16" s="1"/>
  <c r="S90" i="16"/>
  <c r="V16" i="16"/>
  <c r="S88" i="16"/>
  <c r="AH16" i="16"/>
  <c r="S93" i="16"/>
  <c r="E27" i="16"/>
  <c r="AO19" i="16"/>
  <c r="S96" i="16"/>
  <c r="AJ93" i="16"/>
  <c r="S94" i="16"/>
  <c r="S95" i="16"/>
  <c r="S97" i="16"/>
  <c r="S91" i="16"/>
  <c r="S89" i="16"/>
  <c r="AO87" i="16"/>
  <c r="AO91" i="16"/>
  <c r="AO92" i="16"/>
  <c r="AO95" i="16"/>
  <c r="AO94" i="16"/>
  <c r="AO88" i="16"/>
  <c r="AJ92" i="16"/>
  <c r="AJ88" i="16"/>
  <c r="AO89" i="16"/>
  <c r="AJ96" i="16"/>
  <c r="AO97" i="16"/>
  <c r="AJ94" i="16"/>
  <c r="AJ91" i="16"/>
  <c r="AO93" i="16"/>
  <c r="AO90" i="16"/>
  <c r="AJ89" i="16"/>
  <c r="AJ87" i="16"/>
  <c r="AJ97" i="16"/>
  <c r="AJ90" i="16"/>
  <c r="AE16" i="16"/>
  <c r="Q16" i="16"/>
  <c r="H16" i="16"/>
  <c r="P91" i="16"/>
  <c r="P96" i="16"/>
  <c r="P16" i="16"/>
  <c r="P97" i="16"/>
  <c r="Q89" i="16"/>
  <c r="AE97" i="16"/>
  <c r="P89" i="16"/>
  <c r="Q97" i="16"/>
  <c r="P87" i="16"/>
  <c r="Q88" i="16"/>
  <c r="V96" i="16"/>
  <c r="V94" i="16"/>
  <c r="T89" i="16"/>
  <c r="T97" i="16"/>
  <c r="T92" i="16"/>
  <c r="V91" i="16"/>
  <c r="M16" i="16"/>
  <c r="T16" i="16"/>
  <c r="AC16" i="16"/>
  <c r="T91" i="16"/>
  <c r="V89" i="16"/>
  <c r="M93" i="16"/>
  <c r="T87" i="16"/>
  <c r="AE96" i="16"/>
  <c r="P88" i="16"/>
  <c r="Q87" i="16"/>
  <c r="AE94" i="16"/>
  <c r="AC92" i="16"/>
  <c r="Q95" i="16"/>
  <c r="V95" i="16"/>
  <c r="AE92" i="16"/>
  <c r="AC90" i="16"/>
  <c r="Q90" i="16"/>
  <c r="V93" i="16"/>
  <c r="T95" i="16"/>
  <c r="AE87" i="16"/>
  <c r="T90" i="16"/>
  <c r="AE95" i="16"/>
  <c r="P95" i="16"/>
  <c r="Q96" i="16"/>
  <c r="T94" i="16"/>
  <c r="AE93" i="16"/>
  <c r="P93" i="16"/>
  <c r="Q91" i="16"/>
  <c r="Q94" i="16"/>
  <c r="V90" i="16"/>
  <c r="AC95" i="16"/>
  <c r="AC93" i="16"/>
  <c r="T88" i="16"/>
  <c r="T93" i="16"/>
  <c r="AE91" i="16"/>
  <c r="AE90" i="16"/>
  <c r="P92" i="16"/>
  <c r="Q93" i="16"/>
  <c r="V92" i="16"/>
  <c r="X86" i="16"/>
  <c r="X94" i="16" s="1"/>
  <c r="AE89" i="16"/>
  <c r="P90" i="16"/>
  <c r="V88" i="16"/>
  <c r="AC88" i="16"/>
  <c r="M88" i="16"/>
  <c r="AC96" i="16"/>
  <c r="M96" i="16"/>
  <c r="AC94" i="16"/>
  <c r="M94" i="16"/>
  <c r="AC97" i="16"/>
  <c r="M91" i="16"/>
  <c r="O15" i="16"/>
  <c r="O86" i="16" s="1"/>
  <c r="O90" i="16" s="1"/>
  <c r="N15" i="16"/>
  <c r="N16" i="16" s="1"/>
  <c r="I15" i="16"/>
  <c r="I86" i="16" s="1"/>
  <c r="AK15" i="16"/>
  <c r="AK86" i="16" s="1"/>
  <c r="AK94" i="16" s="1"/>
  <c r="G15" i="16"/>
  <c r="G86" i="16" s="1"/>
  <c r="G95" i="16" s="1"/>
  <c r="J15" i="16"/>
  <c r="J86" i="16" s="1"/>
  <c r="AG15" i="16"/>
  <c r="AG16" i="16" s="1"/>
  <c r="AF15" i="16"/>
  <c r="AF86" i="16" s="1"/>
  <c r="AI15" i="16"/>
  <c r="AI16" i="16" s="1"/>
  <c r="AM15" i="16"/>
  <c r="AM86" i="16" s="1"/>
  <c r="AM93" i="16" s="1"/>
  <c r="AL15" i="16"/>
  <c r="AL86" i="16" s="1"/>
  <c r="AL95" i="16" s="1"/>
  <c r="R15" i="16"/>
  <c r="R86" i="16" s="1"/>
  <c r="R89" i="16" s="1"/>
  <c r="AN15" i="16"/>
  <c r="AN16" i="16" s="1"/>
  <c r="AN20" i="16" s="1"/>
  <c r="M89" i="16"/>
  <c r="Z15" i="16"/>
  <c r="Z86" i="16" s="1"/>
  <c r="U15" i="16"/>
  <c r="U16" i="16" s="1"/>
  <c r="W15" i="16"/>
  <c r="W86" i="16" s="1"/>
  <c r="W96" i="16" s="1"/>
  <c r="AC91" i="16"/>
  <c r="M87" i="16"/>
  <c r="AD15" i="16"/>
  <c r="AD86" i="16" s="1"/>
  <c r="AD93" i="16" s="1"/>
  <c r="K15" i="16"/>
  <c r="K86" i="16" s="1"/>
  <c r="AC89" i="16"/>
  <c r="M92" i="16"/>
  <c r="M97" i="16"/>
  <c r="AA15" i="16"/>
  <c r="AA16" i="16" s="1"/>
  <c r="AB15" i="16"/>
  <c r="AB86" i="16" s="1"/>
  <c r="Y15" i="16"/>
  <c r="Y16" i="16" s="1"/>
  <c r="M90" i="16"/>
  <c r="H94" i="16"/>
  <c r="H91" i="16"/>
  <c r="H89" i="16"/>
  <c r="H87" i="16"/>
  <c r="H97" i="16"/>
  <c r="H95" i="16"/>
  <c r="H93" i="16"/>
  <c r="H92" i="16"/>
  <c r="H90" i="16"/>
  <c r="H88" i="16"/>
  <c r="AH87" i="16"/>
  <c r="AH94" i="16"/>
  <c r="AH96" i="16"/>
  <c r="AH88" i="16"/>
  <c r="AH90" i="16"/>
  <c r="AH92" i="16"/>
  <c r="AH89" i="16"/>
  <c r="AH91" i="16"/>
  <c r="AH93" i="16"/>
  <c r="AH95" i="16"/>
  <c r="AH97" i="16"/>
  <c r="AN22" i="17"/>
  <c r="L22" i="17"/>
  <c r="AO22" i="17"/>
  <c r="AF22" i="17"/>
  <c r="W22" i="17"/>
  <c r="Y22" i="17"/>
  <c r="Q22" i="17"/>
  <c r="AH22" i="17"/>
  <c r="G96" i="16" l="1"/>
  <c r="O16" i="16"/>
  <c r="AL94" i="16"/>
  <c r="AL93" i="16"/>
  <c r="K16" i="16"/>
  <c r="U86" i="16"/>
  <c r="U89" i="16" s="1"/>
  <c r="I16" i="16"/>
  <c r="AF16" i="16"/>
  <c r="AB16" i="16"/>
  <c r="W89" i="16"/>
  <c r="AK91" i="16"/>
  <c r="AK89" i="16"/>
  <c r="X95" i="16"/>
  <c r="W94" i="16"/>
  <c r="X93" i="16"/>
  <c r="O91" i="16"/>
  <c r="O87" i="16"/>
  <c r="O97" i="16"/>
  <c r="O95" i="16"/>
  <c r="J16" i="16"/>
  <c r="AM94" i="16"/>
  <c r="AM16" i="16"/>
  <c r="AM20" i="16" s="1"/>
  <c r="AM96" i="16"/>
  <c r="AM91" i="16"/>
  <c r="AM92" i="16"/>
  <c r="AM88" i="16"/>
  <c r="AM90" i="16"/>
  <c r="AM97" i="16"/>
  <c r="AM95" i="16"/>
  <c r="O94" i="16"/>
  <c r="AM89" i="16"/>
  <c r="AM87" i="16"/>
  <c r="O88" i="16"/>
  <c r="AL91" i="16"/>
  <c r="AA86" i="16"/>
  <c r="AA87" i="16" s="1"/>
  <c r="AG86" i="16"/>
  <c r="AG90" i="16" s="1"/>
  <c r="AL89" i="16"/>
  <c r="AL88" i="16"/>
  <c r="AL87" i="16"/>
  <c r="AL92" i="16"/>
  <c r="Z16" i="16"/>
  <c r="AL90" i="16"/>
  <c r="AL97" i="16"/>
  <c r="AL16" i="16"/>
  <c r="AL96" i="16"/>
  <c r="AM19" i="16"/>
  <c r="AL19" i="16" s="1"/>
  <c r="AK19" i="16" s="1"/>
  <c r="AJ19" i="16" s="1"/>
  <c r="AI19" i="16" s="1"/>
  <c r="AH19" i="16" s="1"/>
  <c r="AG19" i="16" s="1"/>
  <c r="AF19" i="16" s="1"/>
  <c r="AE19" i="16" s="1"/>
  <c r="W91" i="16"/>
  <c r="G94" i="16"/>
  <c r="AK96" i="16"/>
  <c r="X97" i="16"/>
  <c r="AK16" i="16"/>
  <c r="W97" i="16"/>
  <c r="G91" i="16"/>
  <c r="G90" i="16"/>
  <c r="AK87" i="16"/>
  <c r="X92" i="16"/>
  <c r="AN19" i="16"/>
  <c r="W95" i="16"/>
  <c r="G89" i="16"/>
  <c r="G88" i="16"/>
  <c r="AK97" i="16"/>
  <c r="X90" i="16"/>
  <c r="G92" i="16"/>
  <c r="W93" i="16"/>
  <c r="G87" i="16"/>
  <c r="AI86" i="16"/>
  <c r="AI89" i="16" s="1"/>
  <c r="AK92" i="16"/>
  <c r="AK95" i="16"/>
  <c r="X91" i="16"/>
  <c r="X88" i="16"/>
  <c r="W16" i="16"/>
  <c r="AN86" i="16"/>
  <c r="AN94" i="16" s="1"/>
  <c r="W92" i="16"/>
  <c r="G97" i="16"/>
  <c r="AK90" i="16"/>
  <c r="AK93" i="16"/>
  <c r="X89" i="16"/>
  <c r="X96" i="16"/>
  <c r="G16" i="16"/>
  <c r="W90" i="16"/>
  <c r="G93" i="16"/>
  <c r="AK88" i="16"/>
  <c r="X87" i="16"/>
  <c r="N86" i="16"/>
  <c r="N87" i="16" s="1"/>
  <c r="AD19" i="16"/>
  <c r="AC19" i="16" s="1"/>
  <c r="AB19" i="16" s="1"/>
  <c r="AA19" i="16" s="1"/>
  <c r="Z19" i="16" s="1"/>
  <c r="Y19" i="16" s="1"/>
  <c r="AD16" i="16"/>
  <c r="AD91" i="16"/>
  <c r="R95" i="16"/>
  <c r="R93" i="16"/>
  <c r="R92" i="16"/>
  <c r="R91" i="16"/>
  <c r="R87" i="16"/>
  <c r="AD92" i="16"/>
  <c r="R16" i="16"/>
  <c r="R97" i="16"/>
  <c r="AD88" i="16"/>
  <c r="R90" i="16"/>
  <c r="R96" i="16"/>
  <c r="O92" i="16"/>
  <c r="R94" i="16"/>
  <c r="AD89" i="16"/>
  <c r="AD87" i="16"/>
  <c r="AD90" i="16"/>
  <c r="AD97" i="16"/>
  <c r="Y86" i="16"/>
  <c r="Y90" i="16" s="1"/>
  <c r="O93" i="16"/>
  <c r="O96" i="16"/>
  <c r="W87" i="16"/>
  <c r="R88" i="16"/>
  <c r="AD96" i="16"/>
  <c r="AD95" i="16"/>
  <c r="W88" i="16"/>
  <c r="O89" i="16"/>
  <c r="AD94" i="16"/>
  <c r="Z94" i="16"/>
  <c r="Z96" i="16"/>
  <c r="Z87" i="16"/>
  <c r="Z88" i="16"/>
  <c r="Z90" i="16"/>
  <c r="Z92" i="16"/>
  <c r="Z91" i="16"/>
  <c r="Z93" i="16"/>
  <c r="Z95" i="16"/>
  <c r="Z97" i="16"/>
  <c r="Z89" i="16"/>
  <c r="U93" i="16"/>
  <c r="AF94" i="16"/>
  <c r="AF96" i="16"/>
  <c r="AF88" i="16"/>
  <c r="AF90" i="16"/>
  <c r="AF92" i="16"/>
  <c r="AF93" i="16"/>
  <c r="AF95" i="16"/>
  <c r="AF97" i="16"/>
  <c r="AF87" i="16"/>
  <c r="AF89" i="16"/>
  <c r="AF91" i="16"/>
  <c r="K87" i="16"/>
  <c r="K89" i="16"/>
  <c r="K91" i="16"/>
  <c r="K97" i="16"/>
  <c r="K94" i="16"/>
  <c r="K96" i="16"/>
  <c r="K88" i="16"/>
  <c r="K90" i="16"/>
  <c r="K92" i="16"/>
  <c r="K95" i="16"/>
  <c r="K93" i="16"/>
  <c r="J94" i="16"/>
  <c r="J96" i="16"/>
  <c r="J88" i="16"/>
  <c r="J90" i="16"/>
  <c r="J92" i="16"/>
  <c r="J87" i="16"/>
  <c r="J89" i="16"/>
  <c r="J93" i="16"/>
  <c r="J95" i="16"/>
  <c r="J97" i="16"/>
  <c r="J91" i="16"/>
  <c r="I94" i="16"/>
  <c r="I96" i="16"/>
  <c r="I88" i="16"/>
  <c r="I90" i="16"/>
  <c r="I92" i="16"/>
  <c r="I93" i="16"/>
  <c r="I95" i="16"/>
  <c r="I97" i="16"/>
  <c r="I87" i="16"/>
  <c r="I89" i="16"/>
  <c r="I91" i="16"/>
  <c r="AB93" i="16"/>
  <c r="AB95" i="16"/>
  <c r="AB97" i="16"/>
  <c r="AB87" i="16"/>
  <c r="AB89" i="16"/>
  <c r="AB91" i="16"/>
  <c r="AB94" i="16"/>
  <c r="AB96" i="16"/>
  <c r="AB88" i="16"/>
  <c r="AB90" i="16"/>
  <c r="AB92" i="16"/>
  <c r="AA96" i="16"/>
  <c r="H14" i="17"/>
  <c r="G33" i="17" s="1"/>
  <c r="U95" i="16" l="1"/>
  <c r="U88" i="16"/>
  <c r="U87" i="16"/>
  <c r="U90" i="16"/>
  <c r="U92" i="16"/>
  <c r="U97" i="16"/>
  <c r="U96" i="16"/>
  <c r="U94" i="16"/>
  <c r="U91" i="16"/>
  <c r="AN91" i="16"/>
  <c r="AN97" i="16"/>
  <c r="AN95" i="16"/>
  <c r="AN93" i="16"/>
  <c r="AN88" i="16"/>
  <c r="AN92" i="16"/>
  <c r="AN90" i="16"/>
  <c r="AN89" i="16"/>
  <c r="AN96" i="16"/>
  <c r="AN87" i="16"/>
  <c r="AI92" i="16"/>
  <c r="Y89" i="16"/>
  <c r="AA88" i="16"/>
  <c r="AG96" i="16"/>
  <c r="AG89" i="16"/>
  <c r="AI93" i="16"/>
  <c r="AI87" i="16"/>
  <c r="AI90" i="16"/>
  <c r="Y96" i="16"/>
  <c r="AI88" i="16"/>
  <c r="AI94" i="16"/>
  <c r="AI95" i="16"/>
  <c r="AI91" i="16"/>
  <c r="AI96" i="16"/>
  <c r="AI97" i="16"/>
  <c r="X19" i="16"/>
  <c r="AL20" i="16"/>
  <c r="AK20" i="16" s="1"/>
  <c r="AJ20" i="16" s="1"/>
  <c r="AI20" i="16" s="1"/>
  <c r="AH20" i="16" s="1"/>
  <c r="AG20" i="16" s="1"/>
  <c r="AF20" i="16" s="1"/>
  <c r="AE20" i="16" s="1"/>
  <c r="AD20" i="16" s="1"/>
  <c r="AC20" i="16" s="1"/>
  <c r="AB20" i="16" s="1"/>
  <c r="AA20" i="16" s="1"/>
  <c r="Z20" i="16" s="1"/>
  <c r="Y20" i="16" s="1"/>
  <c r="X20" i="16" s="1"/>
  <c r="W20" i="16" s="1"/>
  <c r="V20" i="16" s="1"/>
  <c r="U20" i="16" s="1"/>
  <c r="T20" i="16" s="1"/>
  <c r="S20" i="16" s="1"/>
  <c r="R20" i="16" s="1"/>
  <c r="Q20" i="16" s="1"/>
  <c r="P20" i="16" s="1"/>
  <c r="O20" i="16" s="1"/>
  <c r="N20" i="16" s="1"/>
  <c r="M20" i="16" s="1"/>
  <c r="L20" i="16" s="1"/>
  <c r="K20" i="16" s="1"/>
  <c r="J20" i="16" s="1"/>
  <c r="I20" i="16" s="1"/>
  <c r="H20" i="16" s="1"/>
  <c r="G20" i="16" s="1"/>
  <c r="AG94" i="16"/>
  <c r="AA90" i="16"/>
  <c r="AG91" i="16"/>
  <c r="AG88" i="16"/>
  <c r="AG87" i="16"/>
  <c r="AG97" i="16"/>
  <c r="N97" i="16"/>
  <c r="AA93" i="16"/>
  <c r="AG95" i="16"/>
  <c r="AA97" i="16"/>
  <c r="AG93" i="16"/>
  <c r="AA95" i="16"/>
  <c r="AA89" i="16"/>
  <c r="AG92" i="16"/>
  <c r="AA94" i="16"/>
  <c r="N95" i="16"/>
  <c r="AA91" i="16"/>
  <c r="AA92" i="16"/>
  <c r="W19" i="16"/>
  <c r="N92" i="16"/>
  <c r="N88" i="16"/>
  <c r="N90" i="16"/>
  <c r="N94" i="16"/>
  <c r="N91" i="16"/>
  <c r="N96" i="16"/>
  <c r="N89" i="16"/>
  <c r="N93" i="16"/>
  <c r="Y91" i="16"/>
  <c r="Y88" i="16"/>
  <c r="Y97" i="16"/>
  <c r="Y94" i="16"/>
  <c r="Y95" i="16"/>
  <c r="Y93" i="16"/>
  <c r="Y87" i="16"/>
  <c r="Y92" i="16"/>
  <c r="H15" i="17"/>
  <c r="H69" i="12" s="1"/>
  <c r="G45" i="17"/>
  <c r="E17" i="16"/>
  <c r="E18" i="16" s="1"/>
  <c r="V19" i="16" l="1"/>
  <c r="U19" i="16" s="1"/>
  <c r="T19" i="16" s="1"/>
  <c r="S19" i="16" s="1"/>
  <c r="R19" i="16" s="1"/>
  <c r="Q19" i="16" s="1"/>
  <c r="P19" i="16" s="1"/>
  <c r="O19" i="16" s="1"/>
  <c r="N19" i="16" s="1"/>
  <c r="M19" i="16" s="1"/>
  <c r="L19" i="16" s="1"/>
  <c r="K19" i="16" s="1"/>
  <c r="J19" i="16" s="1"/>
  <c r="I19" i="16" s="1"/>
  <c r="H19" i="16" s="1"/>
  <c r="G19" i="16" s="1"/>
  <c r="H45" i="17"/>
  <c r="I45" i="17" s="1"/>
  <c r="H70" i="12"/>
  <c r="H72" i="12"/>
  <c r="H73" i="12"/>
  <c r="H71" i="12"/>
  <c r="H68" i="12" l="1"/>
  <c r="H16" i="17" s="1"/>
  <c r="H19" i="17" s="1"/>
  <c r="H103" i="12" s="1"/>
  <c r="J45" i="17"/>
  <c r="H17" i="17" l="1"/>
  <c r="H25" i="17"/>
  <c r="H20" i="17"/>
  <c r="H28" i="17" s="1"/>
  <c r="K45" i="17"/>
  <c r="L45" i="17" l="1"/>
  <c r="H31" i="17"/>
  <c r="H21" i="17"/>
  <c r="H22" i="17" s="1"/>
  <c r="H32" i="17" l="1"/>
  <c r="F15" i="16"/>
  <c r="F86" i="16" s="1"/>
  <c r="H47" i="17"/>
  <c r="I47" i="17" s="1"/>
  <c r="J47" i="17" s="1"/>
  <c r="K47" i="17" s="1"/>
  <c r="L47" i="17" s="1"/>
  <c r="M47" i="17" s="1"/>
  <c r="N47" i="17" s="1"/>
  <c r="O47" i="17" s="1"/>
  <c r="P47" i="17" s="1"/>
  <c r="Q47" i="17" s="1"/>
  <c r="R47" i="17" s="1"/>
  <c r="S47" i="17" s="1"/>
  <c r="T47" i="17" s="1"/>
  <c r="U47" i="17" s="1"/>
  <c r="V47" i="17" s="1"/>
  <c r="W47" i="17" s="1"/>
  <c r="X47" i="17" s="1"/>
  <c r="Y47" i="17" s="1"/>
  <c r="Z47" i="17" s="1"/>
  <c r="AA47" i="17" s="1"/>
  <c r="AB47" i="17" s="1"/>
  <c r="AC47" i="17" s="1"/>
  <c r="AD47" i="17" s="1"/>
  <c r="AE47" i="17" s="1"/>
  <c r="AF47" i="17" s="1"/>
  <c r="AG47" i="17" s="1"/>
  <c r="AH47" i="17" s="1"/>
  <c r="AI47" i="17" s="1"/>
  <c r="AJ47" i="17" s="1"/>
  <c r="AK47" i="17" s="1"/>
  <c r="AL47" i="17" s="1"/>
  <c r="AM47" i="17" s="1"/>
  <c r="AN47" i="17" s="1"/>
  <c r="AO47" i="17" s="1"/>
  <c r="AP47" i="17" s="1"/>
  <c r="AQ47" i="17" s="1"/>
  <c r="M45" i="17"/>
  <c r="F92" i="16" l="1"/>
  <c r="F93" i="16"/>
  <c r="F95" i="16"/>
  <c r="F97" i="16"/>
  <c r="F87" i="16"/>
  <c r="F89" i="16"/>
  <c r="F91" i="16"/>
  <c r="F90" i="16"/>
  <c r="F94" i="16"/>
  <c r="F96" i="16"/>
  <c r="F88" i="16"/>
  <c r="N45" i="17"/>
  <c r="F19" i="16"/>
  <c r="E34" i="16" s="1"/>
  <c r="F16" i="16"/>
  <c r="I30" i="17"/>
  <c r="I32" i="17" s="1"/>
  <c r="H34" i="17"/>
  <c r="H42" i="17" l="1"/>
  <c r="H39" i="17" s="1"/>
  <c r="H43" i="17" s="1"/>
  <c r="I34" i="17"/>
  <c r="J30" i="17"/>
  <c r="J32" i="17" s="1"/>
  <c r="H46" i="17"/>
  <c r="F17" i="16"/>
  <c r="F18" i="16" s="1"/>
  <c r="F20" i="16"/>
  <c r="E35" i="16" s="1"/>
  <c r="E24" i="16"/>
  <c r="O45" i="17"/>
  <c r="G17" i="16" l="1"/>
  <c r="G18" i="16" s="1"/>
  <c r="E4" i="16"/>
  <c r="I42" i="17"/>
  <c r="I46" i="17"/>
  <c r="H44" i="17"/>
  <c r="H51" i="17" s="1"/>
  <c r="H52" i="17" s="1"/>
  <c r="J34" i="17"/>
  <c r="K30" i="17"/>
  <c r="K32" i="17" s="1"/>
  <c r="P45" i="17"/>
  <c r="H17" i="16" l="1"/>
  <c r="H18" i="16" s="1"/>
  <c r="I39" i="17"/>
  <c r="I43" i="17" s="1"/>
  <c r="J42" i="17"/>
  <c r="J39" i="17" s="1"/>
  <c r="J43" i="17" s="1"/>
  <c r="Q45" i="17"/>
  <c r="J46" i="17"/>
  <c r="I44" i="17"/>
  <c r="I51" i="17" s="1"/>
  <c r="L30" i="17"/>
  <c r="L32" i="17" s="1"/>
  <c r="K34" i="17"/>
  <c r="I17" i="16" l="1"/>
  <c r="I18" i="16" s="1"/>
  <c r="I52" i="17"/>
  <c r="K42" i="17"/>
  <c r="K39" i="17" s="1"/>
  <c r="K43" i="17" s="1"/>
  <c r="M30" i="17"/>
  <c r="M32" i="17" s="1"/>
  <c r="L34" i="17"/>
  <c r="K46" i="17"/>
  <c r="J44" i="17"/>
  <c r="J51" i="17" s="1"/>
  <c r="J52" i="17" s="1"/>
  <c r="R45" i="17"/>
  <c r="J17" i="16" l="1"/>
  <c r="J18" i="16" s="1"/>
  <c r="S45" i="17"/>
  <c r="L46" i="17"/>
  <c r="K44" i="17"/>
  <c r="K51" i="17" s="1"/>
  <c r="K52" i="17" s="1"/>
  <c r="N30" i="17"/>
  <c r="N32" i="17" s="1"/>
  <c r="M34" i="17"/>
  <c r="L42" i="17"/>
  <c r="L39" i="17" s="1"/>
  <c r="L43" i="17" s="1"/>
  <c r="K17" i="16" l="1"/>
  <c r="K18" i="16" s="1"/>
  <c r="M42" i="17"/>
  <c r="M39" i="17" s="1"/>
  <c r="M43" i="17" s="1"/>
  <c r="O30" i="17"/>
  <c r="O32" i="17" s="1"/>
  <c r="N34" i="17"/>
  <c r="M46" i="17"/>
  <c r="L44" i="17"/>
  <c r="L51" i="17" s="1"/>
  <c r="L52" i="17" s="1"/>
  <c r="T45" i="17"/>
  <c r="L17" i="16" l="1"/>
  <c r="L18" i="16" s="1"/>
  <c r="N42" i="17"/>
  <c r="N39" i="17" s="1"/>
  <c r="N43" i="17" s="1"/>
  <c r="U45" i="17"/>
  <c r="N46" i="17"/>
  <c r="M44" i="17"/>
  <c r="M51" i="17" s="1"/>
  <c r="M52" i="17" s="1"/>
  <c r="P30" i="17"/>
  <c r="P32" i="17" s="1"/>
  <c r="O34" i="17"/>
  <c r="M17" i="16" l="1"/>
  <c r="M18" i="16" s="1"/>
  <c r="P34" i="17"/>
  <c r="Q30" i="17"/>
  <c r="Q32" i="17" s="1"/>
  <c r="O42" i="17"/>
  <c r="O39" i="17" s="1"/>
  <c r="O43" i="17" s="1"/>
  <c r="O46" i="17"/>
  <c r="N44" i="17"/>
  <c r="N51" i="17" s="1"/>
  <c r="N52" i="17" s="1"/>
  <c r="V45" i="17"/>
  <c r="N17" i="16" l="1"/>
  <c r="N18" i="16" s="1"/>
  <c r="P42" i="17"/>
  <c r="P39" i="17" s="1"/>
  <c r="P43" i="17" s="1"/>
  <c r="W45" i="17"/>
  <c r="P46" i="17"/>
  <c r="O44" i="17"/>
  <c r="O51" i="17" s="1"/>
  <c r="O52" i="17" s="1"/>
  <c r="R30" i="17"/>
  <c r="R32" i="17" s="1"/>
  <c r="Q34" i="17"/>
  <c r="O17" i="16" l="1"/>
  <c r="O18" i="16" s="1"/>
  <c r="R34" i="17"/>
  <c r="S30" i="17"/>
  <c r="S32" i="17" s="1"/>
  <c r="Q46" i="17"/>
  <c r="P44" i="17"/>
  <c r="P51" i="17" s="1"/>
  <c r="P52" i="17" s="1"/>
  <c r="X45" i="17"/>
  <c r="Q42" i="17"/>
  <c r="Q39" i="17" s="1"/>
  <c r="Q43" i="17" s="1"/>
  <c r="P17" i="16" l="1"/>
  <c r="P18" i="16" s="1"/>
  <c r="R42" i="17"/>
  <c r="R39" i="17" s="1"/>
  <c r="R43" i="17" s="1"/>
  <c r="R46" i="17"/>
  <c r="Q44" i="17"/>
  <c r="Q51" i="17" s="1"/>
  <c r="Q52" i="17" s="1"/>
  <c r="Y45" i="17"/>
  <c r="T30" i="17"/>
  <c r="T32" i="17" s="1"/>
  <c r="S34" i="17"/>
  <c r="Q17" i="16" l="1"/>
  <c r="Q18" i="16" s="1"/>
  <c r="T34" i="17"/>
  <c r="U30" i="17"/>
  <c r="U32" i="17" s="1"/>
  <c r="Z45" i="17"/>
  <c r="S42" i="17"/>
  <c r="S39" i="17" s="1"/>
  <c r="S43" i="17" s="1"/>
  <c r="S46" i="17"/>
  <c r="R44" i="17"/>
  <c r="R51" i="17" s="1"/>
  <c r="R52" i="17" s="1"/>
  <c r="R17" i="16" l="1"/>
  <c r="R18" i="16" s="1"/>
  <c r="T42" i="17"/>
  <c r="T39" i="17" s="1"/>
  <c r="T43" i="17" s="1"/>
  <c r="AA45" i="17"/>
  <c r="T46" i="17"/>
  <c r="S44" i="17"/>
  <c r="S51" i="17" s="1"/>
  <c r="S52" i="17" s="1"/>
  <c r="V30" i="17"/>
  <c r="V32" i="17" s="1"/>
  <c r="U34" i="17"/>
  <c r="S17" i="16" l="1"/>
  <c r="S18" i="16" s="1"/>
  <c r="W30" i="17"/>
  <c r="W32" i="17" s="1"/>
  <c r="V34" i="17"/>
  <c r="U46" i="17"/>
  <c r="T44" i="17"/>
  <c r="T51" i="17" s="1"/>
  <c r="T52" i="17" s="1"/>
  <c r="AB45" i="17"/>
  <c r="U42" i="17"/>
  <c r="U39" i="17" s="1"/>
  <c r="U43" i="17" s="1"/>
  <c r="T17" i="16" l="1"/>
  <c r="T18" i="16" s="1"/>
  <c r="AC45" i="17"/>
  <c r="V46" i="17"/>
  <c r="U44" i="17"/>
  <c r="U51" i="17" s="1"/>
  <c r="U52" i="17" s="1"/>
  <c r="X30" i="17"/>
  <c r="X32" i="17" s="1"/>
  <c r="W34" i="17"/>
  <c r="V42" i="17"/>
  <c r="V39" i="17" s="1"/>
  <c r="V43" i="17" s="1"/>
  <c r="U17" i="16" l="1"/>
  <c r="U18" i="16" s="1"/>
  <c r="W42" i="17"/>
  <c r="W39" i="17" s="1"/>
  <c r="W43" i="17" s="1"/>
  <c r="Y30" i="17"/>
  <c r="Y32" i="17" s="1"/>
  <c r="X34" i="17"/>
  <c r="W46" i="17"/>
  <c r="V44" i="17"/>
  <c r="V51" i="17" s="1"/>
  <c r="V52" i="17" s="1"/>
  <c r="AD45" i="17"/>
  <c r="V17" i="16" l="1"/>
  <c r="V18" i="16" s="1"/>
  <c r="X42" i="17"/>
  <c r="X39" i="17" s="1"/>
  <c r="X43" i="17" s="1"/>
  <c r="AE45" i="17"/>
  <c r="X46" i="17"/>
  <c r="W44" i="17"/>
  <c r="W51" i="17" s="1"/>
  <c r="W52" i="17" s="1"/>
  <c r="Y34" i="17"/>
  <c r="Z30" i="17"/>
  <c r="Z32" i="17" s="1"/>
  <c r="W17" i="16" l="1"/>
  <c r="W18" i="16" s="1"/>
  <c r="Y42" i="17"/>
  <c r="Y39" i="17" s="1"/>
  <c r="Y43" i="17" s="1"/>
  <c r="AA30" i="17"/>
  <c r="AA32" i="17" s="1"/>
  <c r="Z34" i="17"/>
  <c r="Y46" i="17"/>
  <c r="X44" i="17"/>
  <c r="X51" i="17" s="1"/>
  <c r="X52" i="17" s="1"/>
  <c r="AF45" i="17"/>
  <c r="X17" i="16" l="1"/>
  <c r="X18" i="16" s="1"/>
  <c r="AG45" i="17"/>
  <c r="Z46" i="17"/>
  <c r="Y44" i="17"/>
  <c r="Y51" i="17" s="1"/>
  <c r="Y52" i="17" s="1"/>
  <c r="AB30" i="17"/>
  <c r="AB32" i="17" s="1"/>
  <c r="AA34" i="17"/>
  <c r="Z42" i="17"/>
  <c r="Z39" i="17" s="1"/>
  <c r="Z43" i="17" s="1"/>
  <c r="Y17" i="16" l="1"/>
  <c r="Y18" i="16" s="1"/>
  <c r="AA42" i="17"/>
  <c r="AA39" i="17" s="1"/>
  <c r="AA43" i="17" s="1"/>
  <c r="AC30" i="17"/>
  <c r="AC32" i="17" s="1"/>
  <c r="AB34" i="17"/>
  <c r="AA46" i="17"/>
  <c r="Z44" i="17"/>
  <c r="Z51" i="17" s="1"/>
  <c r="Z52" i="17" s="1"/>
  <c r="AH45" i="17"/>
  <c r="Z17" i="16" l="1"/>
  <c r="Z18" i="16" s="1"/>
  <c r="AI45" i="17"/>
  <c r="AB46" i="17"/>
  <c r="AA44" i="17"/>
  <c r="AA51" i="17" s="1"/>
  <c r="AA52" i="17" s="1"/>
  <c r="AB42" i="17"/>
  <c r="AB39" i="17" s="1"/>
  <c r="AB43" i="17" s="1"/>
  <c r="AC34" i="17"/>
  <c r="AD30" i="17"/>
  <c r="AD32" i="17" s="1"/>
  <c r="AA17" i="16" l="1"/>
  <c r="AA18" i="16" s="1"/>
  <c r="AC42" i="17"/>
  <c r="AC39" i="17" s="1"/>
  <c r="AC43" i="17" s="1"/>
  <c r="AD34" i="17"/>
  <c r="AE30" i="17"/>
  <c r="AE32" i="17" s="1"/>
  <c r="AC46" i="17"/>
  <c r="AB44" i="17"/>
  <c r="AB51" i="17" s="1"/>
  <c r="AB52" i="17" s="1"/>
  <c r="AJ45" i="17"/>
  <c r="AB17" i="16" l="1"/>
  <c r="AB18" i="16" s="1"/>
  <c r="AE34" i="17"/>
  <c r="AF30" i="17"/>
  <c r="AF32" i="17" s="1"/>
  <c r="AD46" i="17"/>
  <c r="AC44" i="17"/>
  <c r="AC51" i="17" s="1"/>
  <c r="AC52" i="17" s="1"/>
  <c r="AD42" i="17"/>
  <c r="AD39" i="17" s="1"/>
  <c r="AD43" i="17" s="1"/>
  <c r="AK45" i="17"/>
  <c r="AC17" i="16" l="1"/>
  <c r="AC18" i="16" s="1"/>
  <c r="AE42" i="17"/>
  <c r="AE39" i="17" s="1"/>
  <c r="AE43" i="17" s="1"/>
  <c r="AL45" i="17"/>
  <c r="AE46" i="17"/>
  <c r="AD44" i="17"/>
  <c r="AD51" i="17" s="1"/>
  <c r="AD52" i="17" s="1"/>
  <c r="AG30" i="17"/>
  <c r="AG32" i="17" s="1"/>
  <c r="AF34" i="17"/>
  <c r="AD17" i="16" l="1"/>
  <c r="AD18" i="16" s="1"/>
  <c r="AH30" i="17"/>
  <c r="AH32" i="17" s="1"/>
  <c r="AG34" i="17"/>
  <c r="AF46" i="17"/>
  <c r="AE44" i="17"/>
  <c r="AE51" i="17" s="1"/>
  <c r="AE52" i="17" s="1"/>
  <c r="AF42" i="17"/>
  <c r="AF39" i="17" s="1"/>
  <c r="AF43" i="17" s="1"/>
  <c r="AM45" i="17"/>
  <c r="AE17" i="16" l="1"/>
  <c r="AE18" i="16" s="1"/>
  <c r="AG46" i="17"/>
  <c r="AF44" i="17"/>
  <c r="AF51" i="17" s="1"/>
  <c r="AF52" i="17" s="1"/>
  <c r="AN45" i="17"/>
  <c r="AG42" i="17"/>
  <c r="AG39" i="17" s="1"/>
  <c r="AG43" i="17" s="1"/>
  <c r="AH34" i="17"/>
  <c r="AI30" i="17"/>
  <c r="AI32" i="17" s="1"/>
  <c r="AF17" i="16" l="1"/>
  <c r="AF18" i="16" s="1"/>
  <c r="AJ30" i="17"/>
  <c r="AJ32" i="17" s="1"/>
  <c r="AI34" i="17"/>
  <c r="AO45" i="17"/>
  <c r="AH46" i="17"/>
  <c r="AG44" i="17"/>
  <c r="AG51" i="17" s="1"/>
  <c r="AG52" i="17" s="1"/>
  <c r="AH42" i="17"/>
  <c r="AH39" i="17" s="1"/>
  <c r="AH43" i="17" s="1"/>
  <c r="AG17" i="16" l="1"/>
  <c r="AG18" i="16" s="1"/>
  <c r="AI42" i="17"/>
  <c r="AI39" i="17" s="1"/>
  <c r="AI43" i="17" s="1"/>
  <c r="AI46" i="17"/>
  <c r="AH44" i="17"/>
  <c r="AH51" i="17" s="1"/>
  <c r="AH52" i="17" s="1"/>
  <c r="AP45" i="17"/>
  <c r="AK30" i="17"/>
  <c r="AK32" i="17" s="1"/>
  <c r="AJ34" i="17"/>
  <c r="AH17" i="16" l="1"/>
  <c r="AH18" i="16" s="1"/>
  <c r="AL30" i="17"/>
  <c r="AL32" i="17" s="1"/>
  <c r="AK34" i="17"/>
  <c r="AQ45" i="17"/>
  <c r="AJ42" i="17"/>
  <c r="AJ39" i="17" s="1"/>
  <c r="AJ43" i="17" s="1"/>
  <c r="AJ46" i="17"/>
  <c r="AI44" i="17"/>
  <c r="AI51" i="17" s="1"/>
  <c r="AI52" i="17" s="1"/>
  <c r="AI17" i="16" l="1"/>
  <c r="AI18" i="16" s="1"/>
  <c r="AK46" i="17"/>
  <c r="AJ44" i="17"/>
  <c r="AJ51" i="17" s="1"/>
  <c r="AJ52" i="17" s="1"/>
  <c r="AK42" i="17"/>
  <c r="AK39" i="17" s="1"/>
  <c r="AK43" i="17" s="1"/>
  <c r="AL34" i="17"/>
  <c r="AM30" i="17"/>
  <c r="AM32" i="17" s="1"/>
  <c r="AJ17" i="16" l="1"/>
  <c r="AJ18" i="16" s="1"/>
  <c r="AN30" i="17"/>
  <c r="AN32" i="17" s="1"/>
  <c r="AM34" i="17"/>
  <c r="AL42" i="17"/>
  <c r="AL39" i="17" s="1"/>
  <c r="AL43" i="17" s="1"/>
  <c r="AL46" i="17"/>
  <c r="AK44" i="17"/>
  <c r="AK51" i="17" s="1"/>
  <c r="AK52" i="17" s="1"/>
  <c r="AK17" i="16" l="1"/>
  <c r="AK18" i="16" s="1"/>
  <c r="AM42" i="17"/>
  <c r="AM39" i="17" s="1"/>
  <c r="AM43" i="17" s="1"/>
  <c r="AM46" i="17"/>
  <c r="AL44" i="17"/>
  <c r="AL51" i="17" s="1"/>
  <c r="AL52" i="17" s="1"/>
  <c r="AN34" i="17"/>
  <c r="AO30" i="17"/>
  <c r="AO32" i="17" s="1"/>
  <c r="AL17" i="16" l="1"/>
  <c r="AL18" i="16" s="1"/>
  <c r="AN42" i="17"/>
  <c r="AN39" i="17" s="1"/>
  <c r="AN43" i="17" s="1"/>
  <c r="AP30" i="17"/>
  <c r="AP32" i="17" s="1"/>
  <c r="AO34" i="17"/>
  <c r="AN46" i="17"/>
  <c r="AM44" i="17"/>
  <c r="AM51" i="17" s="1"/>
  <c r="AM52" i="17" s="1"/>
  <c r="AM17" i="16" l="1"/>
  <c r="AM18" i="16" s="1"/>
  <c r="AO42" i="17"/>
  <c r="AO39" i="17" s="1"/>
  <c r="AO43" i="17" s="1"/>
  <c r="AO46" i="17"/>
  <c r="AN44" i="17"/>
  <c r="AN51" i="17" s="1"/>
  <c r="AN52" i="17" s="1"/>
  <c r="AP34" i="17"/>
  <c r="AQ30" i="17"/>
  <c r="AQ32" i="17" s="1"/>
  <c r="AN17" i="16" l="1"/>
  <c r="AN18" i="16" s="1"/>
  <c r="AP42" i="17"/>
  <c r="AP39" i="17" s="1"/>
  <c r="AP43" i="17" s="1"/>
  <c r="AQ34" i="17"/>
  <c r="AP46" i="17"/>
  <c r="AO44" i="17"/>
  <c r="AO51" i="17" s="1"/>
  <c r="AO52" i="17" s="1"/>
  <c r="AO17" i="16" l="1"/>
  <c r="AO18" i="16" s="1"/>
  <c r="E25" i="16" s="1"/>
  <c r="E15" i="16" s="1"/>
  <c r="E16" i="16" s="1"/>
  <c r="E26" i="16" s="1"/>
  <c r="C4" i="16" s="1"/>
  <c r="AQ42" i="17"/>
  <c r="AQ39" i="17" s="1"/>
  <c r="AQ43" i="17" s="1"/>
  <c r="AQ46" i="17"/>
  <c r="AQ44" i="17" s="1"/>
  <c r="AQ51" i="17" s="1"/>
  <c r="AP44" i="17"/>
  <c r="AP51" i="17" s="1"/>
  <c r="AP52" i="17" s="1"/>
  <c r="E33" i="16" l="1"/>
  <c r="E86" i="16"/>
  <c r="E87" i="16" s="1"/>
  <c r="D100" i="16" s="1"/>
  <c r="AQ52" i="17"/>
  <c r="E32" i="16"/>
  <c r="E93" i="16" l="1"/>
  <c r="D106" i="16" s="1"/>
  <c r="E89" i="16"/>
  <c r="D102" i="16" s="1"/>
  <c r="E97" i="16"/>
  <c r="D110" i="16" s="1"/>
  <c r="E88" i="16"/>
  <c r="D101" i="16" s="1"/>
  <c r="E94" i="16"/>
  <c r="D107" i="16" s="1"/>
  <c r="E92" i="16"/>
  <c r="D105" i="16" s="1"/>
  <c r="E95" i="16"/>
  <c r="D108" i="16" s="1"/>
  <c r="E91" i="16"/>
  <c r="D104" i="16" s="1"/>
  <c r="E90" i="16"/>
  <c r="D103" i="16" s="1"/>
  <c r="E96" i="16"/>
  <c r="D109" i="16" s="1"/>
  <c r="D4" i="16"/>
  <c r="C66" i="16"/>
  <c r="C68" i="16" s="1"/>
  <c r="E28" i="1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B464374-0A84-4092-B618-84C3B243613A}" name="Query - Funnel" description="Connection to the 'Funnel' query in the workbook." type="100" refreshedVersion="7" minRefreshableVersion="5">
    <extLst>
      <ext xmlns:x15="http://schemas.microsoft.com/office/spreadsheetml/2010/11/main" uri="{DE250136-89BD-433C-8126-D09CA5730AF9}">
        <x15:connection id="a07d722f-df1e-4443-8219-d8b488165d8c"/>
      </ext>
    </extLst>
  </connection>
  <connection id="2" xr16:uid="{AF87F3CC-7315-4E9D-9D09-0349C532E931}" keepAlive="1" name="ThisWorkbookDataModel" description="Data Model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<sst xmlns="http://schemas.openxmlformats.org/spreadsheetml/2006/main" count="899" uniqueCount="350">
  <si>
    <t>Units</t>
  </si>
  <si>
    <t>Comments</t>
  </si>
  <si>
    <t>Sparklines</t>
  </si>
  <si>
    <t>ppl</t>
  </si>
  <si>
    <t>%</t>
  </si>
  <si>
    <t>Source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</si>
  <si>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</si>
  <si>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</si>
  <si>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</si>
  <si>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</si>
  <si>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</si>
  <si>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</si>
  <si>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</si>
  <si>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</si>
  <si>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</si>
  <si>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</si>
  <si>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</si>
  <si>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</si>
  <si>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</si>
  <si>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</si>
  <si>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</si>
  <si>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</si>
  <si>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</si>
  <si>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</si>
  <si>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</si>
  <si>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</si>
  <si>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</si>
  <si>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</si>
  <si>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</si>
  <si>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Capital Assets Pricing Model (CAPM)</t>
  </si>
  <si>
    <t>Risk-Free Rate (Rf)</t>
  </si>
  <si>
    <t>U.S. Treasuries</t>
  </si>
  <si>
    <t>CNBC</t>
  </si>
  <si>
    <t>Market Return (Rm)</t>
  </si>
  <si>
    <t>Metric</t>
  </si>
  <si>
    <t>Cost of Equity</t>
  </si>
  <si>
    <t>% Change</t>
  </si>
  <si>
    <t>-</t>
  </si>
  <si>
    <t>Year</t>
  </si>
  <si>
    <t>Value</t>
  </si>
  <si>
    <t>Mov. AVG 3</t>
  </si>
  <si>
    <t>Mov. AVG 4</t>
  </si>
  <si>
    <t>Mov. AVG 5</t>
  </si>
  <si>
    <t>Mov. AVG 7</t>
  </si>
  <si>
    <t>Mov. AVG 10</t>
  </si>
  <si>
    <t>Exp. Sm. a = .3</t>
  </si>
  <si>
    <t>Exp. Sm. a = .4</t>
  </si>
  <si>
    <t>MSE</t>
  </si>
  <si>
    <t>MacroTrends</t>
  </si>
  <si>
    <t>Mov. AVG 20</t>
  </si>
  <si>
    <t>Mov. AVG 15</t>
  </si>
  <si>
    <t>S&amp;P 500 Yield</t>
  </si>
  <si>
    <t>Beta Unlevered (β_u)</t>
  </si>
  <si>
    <t>Beta Levered (β_l)</t>
  </si>
  <si>
    <t>NY University</t>
  </si>
  <si>
    <t>Tax Rate</t>
  </si>
  <si>
    <t>Software (System &amp; Application)</t>
  </si>
  <si>
    <t>PWC</t>
  </si>
  <si>
    <t>Cost of Debt</t>
  </si>
  <si>
    <t>Equity Share</t>
  </si>
  <si>
    <t>Debt Share</t>
  </si>
  <si>
    <t>WACC</t>
  </si>
  <si>
    <t>Industry-Specific Risk Premium</t>
  </si>
  <si>
    <t>Company Size Risk Premium</t>
  </si>
  <si>
    <t>Comment</t>
  </si>
  <si>
    <t>OECD</t>
  </si>
  <si>
    <t>CPI % Change</t>
  </si>
  <si>
    <t>Revenue</t>
  </si>
  <si>
    <t>USD</t>
  </si>
  <si>
    <t>Groups / Metrics</t>
  </si>
  <si>
    <t>Inflation (CPI Percentage Change)</t>
  </si>
  <si>
    <t xml:space="preserve">     Salary</t>
  </si>
  <si>
    <t xml:space="preserve">     Headcount</t>
  </si>
  <si>
    <t xml:space="preserve">     Bonuses</t>
  </si>
  <si>
    <t>Sales and Marketing Department</t>
  </si>
  <si>
    <t>Management</t>
  </si>
  <si>
    <t xml:space="preserve">          CEO</t>
  </si>
  <si>
    <t xml:space="preserve">          COO</t>
  </si>
  <si>
    <t xml:space="preserve">          CTO</t>
  </si>
  <si>
    <t xml:space="preserve">          CMO</t>
  </si>
  <si>
    <t xml:space="preserve">          Copywriter</t>
  </si>
  <si>
    <t xml:space="preserve">          SEO / SEM / SMM Specialist</t>
  </si>
  <si>
    <t>Supportive Processes</t>
  </si>
  <si>
    <t xml:space="preserve">     Supplies</t>
  </si>
  <si>
    <t xml:space="preserve">     Utilities</t>
  </si>
  <si>
    <t xml:space="preserve">     Rent</t>
  </si>
  <si>
    <t>Online distributed team, no utilities budget</t>
  </si>
  <si>
    <t>Online distributed team, no supplies budget</t>
  </si>
  <si>
    <t xml:space="preserve">     Software Licenses and Subscriptions</t>
  </si>
  <si>
    <t>Squarespace</t>
  </si>
  <si>
    <t xml:space="preserve">     App Builder</t>
  </si>
  <si>
    <t xml:space="preserve">     Website Builder</t>
  </si>
  <si>
    <t xml:space="preserve">     Telephone</t>
  </si>
  <si>
    <t>Free online services, no telephone budget</t>
  </si>
  <si>
    <t>Focus: product development</t>
  </si>
  <si>
    <t>Focus: sales and customer relations</t>
  </si>
  <si>
    <t>Initial / Base</t>
  </si>
  <si>
    <t>Month</t>
  </si>
  <si>
    <t>EBITDA</t>
  </si>
  <si>
    <t>EBIT</t>
  </si>
  <si>
    <t>Net profit</t>
  </si>
  <si>
    <t xml:space="preserve">     Depreciation</t>
  </si>
  <si>
    <t>Profit &amp; Loss Statement (P&amp;L)</t>
  </si>
  <si>
    <t xml:space="preserve">     Operating Expenses</t>
  </si>
  <si>
    <t>Gross Profit</t>
  </si>
  <si>
    <t xml:space="preserve">     Gross Profit Margin</t>
  </si>
  <si>
    <t xml:space="preserve">     Marketing and Selling Expenses</t>
  </si>
  <si>
    <t xml:space="preserve">     General and Administrative Expenses</t>
  </si>
  <si>
    <t xml:space="preserve">     EBITDA Margin</t>
  </si>
  <si>
    <t xml:space="preserve">     Net Profit Margin</t>
  </si>
  <si>
    <t>State Income Tax</t>
  </si>
  <si>
    <t>Taxes</t>
  </si>
  <si>
    <t>Federal Income Tax</t>
  </si>
  <si>
    <t>Payroll Taxes</t>
  </si>
  <si>
    <t xml:space="preserve">     Social Security</t>
  </si>
  <si>
    <t xml:space="preserve">     Medicare</t>
  </si>
  <si>
    <t>General Inputs</t>
  </si>
  <si>
    <t>General Outputs</t>
  </si>
  <si>
    <t xml:space="preserve">     Taxes</t>
  </si>
  <si>
    <t>Cash Flow Statement</t>
  </si>
  <si>
    <t>Cash and equivalents at the beginning of the period</t>
  </si>
  <si>
    <t>Cash and equivalents at the end of the period</t>
  </si>
  <si>
    <t xml:space="preserve">     Change in net working capital</t>
  </si>
  <si>
    <t xml:space="preserve">     Capital expenditures</t>
  </si>
  <si>
    <t xml:space="preserve">     Equity injections</t>
  </si>
  <si>
    <t xml:space="preserve">     Net cash flows for the period</t>
  </si>
  <si>
    <t>Balance Sheet</t>
  </si>
  <si>
    <t>Non-current assets</t>
  </si>
  <si>
    <t>Current assets</t>
  </si>
  <si>
    <t>Shareholder's equity</t>
  </si>
  <si>
    <t>Short-term liabilities</t>
  </si>
  <si>
    <t>Balance check</t>
  </si>
  <si>
    <t>Total Assets</t>
  </si>
  <si>
    <t>Total Liabilities and Shareholder's equity</t>
  </si>
  <si>
    <t xml:space="preserve">     Accounts receivable</t>
  </si>
  <si>
    <t xml:space="preserve">     VAT receivable</t>
  </si>
  <si>
    <t xml:space="preserve">     Cash and equivalents</t>
  </si>
  <si>
    <t xml:space="preserve">     Shareholder's equity</t>
  </si>
  <si>
    <t xml:space="preserve">     Additional capital</t>
  </si>
  <si>
    <t xml:space="preserve">     Retained earnings (losses)</t>
  </si>
  <si>
    <t xml:space="preserve">     Accounts payable</t>
  </si>
  <si>
    <t xml:space="preserve">     VAT payable</t>
  </si>
  <si>
    <t xml:space="preserve">     Fixed assets (Net book value)</t>
  </si>
  <si>
    <t>mo.</t>
  </si>
  <si>
    <t>10% of all expenses in the first year (MVP)</t>
  </si>
  <si>
    <t xml:space="preserve">     Additional equity injections (Cash Deficit)</t>
  </si>
  <si>
    <t>PV</t>
  </si>
  <si>
    <t>Investments PV</t>
  </si>
  <si>
    <t>NPV</t>
  </si>
  <si>
    <t>PI</t>
  </si>
  <si>
    <t>PP</t>
  </si>
  <si>
    <t>DPP</t>
  </si>
  <si>
    <t>IRR</t>
  </si>
  <si>
    <t>Values</t>
  </si>
  <si>
    <t>Calculations</t>
  </si>
  <si>
    <t>Forecast</t>
  </si>
  <si>
    <t>3 year inflation forecast using model with the minimal Mean Squared Error (MSE)</t>
  </si>
  <si>
    <t>Expand</t>
  </si>
  <si>
    <t>Terminal Value</t>
  </si>
  <si>
    <t>Total Value</t>
  </si>
  <si>
    <t>2027+</t>
  </si>
  <si>
    <t>% per mo.</t>
  </si>
  <si>
    <t>% per year</t>
  </si>
  <si>
    <t>Y/N</t>
  </si>
  <si>
    <t>Outsource</t>
  </si>
  <si>
    <t xml:space="preserve">     Legal</t>
  </si>
  <si>
    <t xml:space="preserve">     Finance and Accounting</t>
  </si>
  <si>
    <t>ChatGPT, Analytical services, BI, etc.</t>
  </si>
  <si>
    <t>Gross Wage (Inhouse)</t>
  </si>
  <si>
    <t>Headcount (Inhouse)</t>
  </si>
  <si>
    <t xml:space="preserve">     Travel and Postage Costs</t>
  </si>
  <si>
    <t>USD (%)</t>
  </si>
  <si>
    <t>Percent of salary</t>
  </si>
  <si>
    <t>Percent of EBITDA</t>
  </si>
  <si>
    <t>EBITDA Before Managerial Bonuses</t>
  </si>
  <si>
    <t>Not considered in the model</t>
  </si>
  <si>
    <t>Federal CIT + State CIT</t>
  </si>
  <si>
    <t>Delaware</t>
  </si>
  <si>
    <t>Blue Sky Scenario</t>
  </si>
  <si>
    <t>Grey Sky Scenario</t>
  </si>
  <si>
    <t>Stormy Weather Scenario</t>
  </si>
  <si>
    <t>Glancers</t>
  </si>
  <si>
    <t>Parents 2.0</t>
  </si>
  <si>
    <t>Thinkers</t>
  </si>
  <si>
    <t>Doers</t>
  </si>
  <si>
    <t>Improvers</t>
  </si>
  <si>
    <t>LTV Weighted Average</t>
  </si>
  <si>
    <t>Scale - Stats</t>
  </si>
  <si>
    <t>Start</t>
  </si>
  <si>
    <t>Maximum</t>
  </si>
  <si>
    <t>Labels</t>
  </si>
  <si>
    <t>Specifications</t>
  </si>
  <si>
    <t>Pointer</t>
  </si>
  <si>
    <t>Thickness</t>
  </si>
  <si>
    <t>Rest</t>
  </si>
  <si>
    <r>
      <t xml:space="preserve">Choose Scenario </t>
    </r>
    <r>
      <rPr>
        <b/>
        <sz val="14"/>
        <rFont val="Arial"/>
        <family val="2"/>
      </rPr>
      <t>⯆</t>
    </r>
  </si>
  <si>
    <t>Efficiency Metrics</t>
  </si>
  <si>
    <t>Abbreviation</t>
  </si>
  <si>
    <t>IPV</t>
  </si>
  <si>
    <t>Present Value</t>
  </si>
  <si>
    <t>Net Present Value</t>
  </si>
  <si>
    <t>k USD</t>
  </si>
  <si>
    <t>TV</t>
  </si>
  <si>
    <t>TeV</t>
  </si>
  <si>
    <t>Internal Rate of Return</t>
  </si>
  <si>
    <t>Profitability Index</t>
  </si>
  <si>
    <t>Payback Period</t>
  </si>
  <si>
    <t>Discounted Payback Period</t>
  </si>
  <si>
    <t>Supportive Calculations</t>
  </si>
  <si>
    <t>Marketing and Selling Expenses</t>
  </si>
  <si>
    <t>Operating Expenses</t>
  </si>
  <si>
    <t>General and Administrative Expenses</t>
  </si>
  <si>
    <t>Weighted Average Cost of Capital (Project)</t>
  </si>
  <si>
    <t>Weighted Average Cost of Capital (Long Term)</t>
  </si>
  <si>
    <t>WACC (2027+)</t>
  </si>
  <si>
    <t>Growth Rate (Long Term)</t>
  </si>
  <si>
    <t>GR (2027+)</t>
  </si>
  <si>
    <t>WACC (Project)</t>
  </si>
  <si>
    <t>WACC (-10%)</t>
  </si>
  <si>
    <t>WACC (-8%)</t>
  </si>
  <si>
    <t>WACC (-2%)</t>
  </si>
  <si>
    <t>WACC (-4%)</t>
  </si>
  <si>
    <t>WACC (-6%)</t>
  </si>
  <si>
    <t>WACC (2%)</t>
  </si>
  <si>
    <t>WACC (4%)</t>
  </si>
  <si>
    <t>WACC (6%)</t>
  </si>
  <si>
    <t>WACC (8%)</t>
  </si>
  <si>
    <t>WACC (10%)</t>
  </si>
  <si>
    <t>Weighted Average Cost of Capital (WACC)</t>
  </si>
  <si>
    <t>Free Cash Flow (FCF)</t>
  </si>
  <si>
    <t>Discounted Free Cash Flow (DFCF)</t>
  </si>
  <si>
    <t>Investments Cash Flow (ICF)</t>
  </si>
  <si>
    <t>Discounted Investments Cash Flow (DICF)</t>
  </si>
  <si>
    <t>Payback Period (PP)</t>
  </si>
  <si>
    <t>Discounted Payback Period (DPP)</t>
  </si>
  <si>
    <t>FCF (Project)</t>
  </si>
  <si>
    <t>DFCF (-10%)</t>
  </si>
  <si>
    <t>DFCF (-8%)</t>
  </si>
  <si>
    <t>DFCF (-6%)</t>
  </si>
  <si>
    <t>DFCF (-4%)</t>
  </si>
  <si>
    <t>DFCF (-2%)</t>
  </si>
  <si>
    <t>DFCF (Project)</t>
  </si>
  <si>
    <t>DFCF (2%)</t>
  </si>
  <si>
    <t>DFCF (4%)</t>
  </si>
  <si>
    <t>DFCF (6%)</t>
  </si>
  <si>
    <t>DFCF (8%)</t>
  </si>
  <si>
    <t>DFCF (10%)</t>
  </si>
  <si>
    <t>Change</t>
  </si>
  <si>
    <t>-10%</t>
  </si>
  <si>
    <t>-8%</t>
  </si>
  <si>
    <t>-6%</t>
  </si>
  <si>
    <t>-4%</t>
  </si>
  <si>
    <t>-2%</t>
  </si>
  <si>
    <t>+2%</t>
  </si>
  <si>
    <t>+4%</t>
  </si>
  <si>
    <t>+6%</t>
  </si>
  <si>
    <t>+8%</t>
  </si>
  <si>
    <t>+10%</t>
  </si>
  <si>
    <t>NPV, k USD</t>
  </si>
  <si>
    <t>WACC, %</t>
  </si>
  <si>
    <t>2. NPV to WACC Sensitivity</t>
  </si>
  <si>
    <t>1. Gague Chart</t>
  </si>
  <si>
    <t>Working Capital</t>
  </si>
  <si>
    <t>Net Working Capital</t>
  </si>
  <si>
    <t>Working Capital Level (as % of revenue)</t>
  </si>
  <si>
    <t xml:space="preserve">     Accounts Receivable</t>
  </si>
  <si>
    <t xml:space="preserve">     Accounts Payable</t>
  </si>
  <si>
    <t>Target Working Capital Level</t>
  </si>
  <si>
    <t>Fixed Assets</t>
  </si>
  <si>
    <t>Capital Expenditures</t>
  </si>
  <si>
    <t>Gross Book Value</t>
  </si>
  <si>
    <t>Net Book Value</t>
  </si>
  <si>
    <t>Accumulated Depreciation</t>
  </si>
  <si>
    <t>Depreciation for the Period</t>
  </si>
  <si>
    <t xml:space="preserve">     Useful Life of Fixed Assets</t>
  </si>
  <si>
    <t xml:space="preserve">     Depreciation Rate</t>
  </si>
  <si>
    <t xml:space="preserve">     Change in net Working Capital</t>
  </si>
  <si>
    <t>Less managerial bonuses</t>
  </si>
  <si>
    <t xml:space="preserve">     Equipment Price</t>
  </si>
  <si>
    <t xml:space="preserve">     Equipment Amount</t>
  </si>
  <si>
    <t>Laptops</t>
  </si>
  <si>
    <t>S&amp;P 500 Yield Forecast</t>
  </si>
  <si>
    <t>X Variable 1</t>
  </si>
  <si>
    <t>REGRESSION SUMMARY OUTPUT: insignificant dependency -&gt; using Moving Average or Exponential Smoothing instead of Linear Regression</t>
  </si>
  <si>
    <t xml:space="preserve">          CIO</t>
  </si>
  <si>
    <t>Phase 1</t>
  </si>
  <si>
    <t>Phase 2</t>
  </si>
  <si>
    <t>Phase 3</t>
  </si>
  <si>
    <t xml:space="preserve">     US</t>
  </si>
  <si>
    <t xml:space="preserve">     UK</t>
  </si>
  <si>
    <t>k ppl</t>
  </si>
  <si>
    <t>Would use social media for support and answers</t>
  </si>
  <si>
    <t xml:space="preserve">Mobile application parenting market size worldwide </t>
  </si>
  <si>
    <t>Parenting apps for for support and answers US + UK</t>
  </si>
  <si>
    <t>Market Size</t>
  </si>
  <si>
    <t>Number of families</t>
  </si>
  <si>
    <t>Number of families with children</t>
  </si>
  <si>
    <t>Number of families with single parent</t>
  </si>
  <si>
    <t>Number of parents</t>
  </si>
  <si>
    <t>Number of parents of age 30-50 (Millenials)</t>
  </si>
  <si>
    <t>Among them - with higher education (Bachelor+)</t>
  </si>
  <si>
    <t>2023F</t>
  </si>
  <si>
    <t>2024F</t>
  </si>
  <si>
    <t>2025F</t>
  </si>
  <si>
    <t>2026F</t>
  </si>
  <si>
    <t>Market Share and Revenue</t>
  </si>
  <si>
    <t>Inflation included in the forecast</t>
  </si>
  <si>
    <t xml:space="preserve">Parenting apps market size worldwide </t>
  </si>
  <si>
    <t>Parenting apps market size US + UK</t>
  </si>
  <si>
    <t>Benchmark: Similar app annual revenue</t>
  </si>
  <si>
    <t xml:space="preserve">     Human Resources Management</t>
  </si>
  <si>
    <t>Focus: forecasting, data and information flows</t>
  </si>
  <si>
    <t>IT and Product Development Expenses</t>
  </si>
  <si>
    <t xml:space="preserve">          Therapist / Methodologist</t>
  </si>
  <si>
    <t>https://www.wework.com/</t>
  </si>
  <si>
    <t>Coworking Space, Dedicated Desk, 3 ppl</t>
  </si>
  <si>
    <t>Year (for Inflation)</t>
  </si>
  <si>
    <t xml:space="preserve">          Content Creator / Illustrator</t>
  </si>
  <si>
    <t>Office, Travel and Postage Expenses</t>
  </si>
  <si>
    <t>General Marketing Costs</t>
  </si>
  <si>
    <t>30% of the first year revenue</t>
  </si>
  <si>
    <t>Product Support Expenses</t>
  </si>
  <si>
    <t>Regular business travels, 3 ppl</t>
  </si>
  <si>
    <t>Gross Wage (Outsource)</t>
  </si>
  <si>
    <t>Board Member, Focus: general goals</t>
  </si>
  <si>
    <t>Board Member, Focus: business processes</t>
  </si>
  <si>
    <t>Average Purchase Value</t>
  </si>
  <si>
    <t>Customers Lifetime Value (CLTV) Matrix</t>
  </si>
  <si>
    <t>Average Customer Lifespan = Purchase Frequency</t>
  </si>
  <si>
    <t>User Retention</t>
  </si>
  <si>
    <t>Statista - Parenting App Revenues</t>
  </si>
  <si>
    <t>"Boop Kids" - Smart Parenting, 2022</t>
  </si>
  <si>
    <t>Statista - Parenting Market Size</t>
  </si>
  <si>
    <t>Statista - Retention Rate by Category</t>
  </si>
  <si>
    <t>"Lifestyle" app category</t>
  </si>
  <si>
    <t>Expert - Scenario analysis</t>
  </si>
  <si>
    <t>Based on the subscription price</t>
  </si>
  <si>
    <t>Pew Research - Parents and Social Media</t>
  </si>
  <si>
    <t>Statista - App Spendings by Country</t>
  </si>
  <si>
    <t>Statista - Target Audience: Parents in the U.S.</t>
  </si>
  <si>
    <t>Statista - Parents in the U.S.</t>
  </si>
  <si>
    <t>Statista - Target Audience: Parents in the U.K.</t>
  </si>
  <si>
    <t>Statista - Households and Families in the U.K.</t>
  </si>
  <si>
    <t>Our Revenue (Model 1: Top Down)</t>
  </si>
  <si>
    <t>Our Revenue (Model 2: Bottom Up)</t>
  </si>
  <si>
    <t>Model 1. Bottom Up: based on ppl and subscription price</t>
  </si>
  <si>
    <t>Model 2. Top Down: based on segment revenue</t>
  </si>
  <si>
    <t>Our Share</t>
  </si>
  <si>
    <t>Our Revenue</t>
  </si>
  <si>
    <t>Our Share in the Target Segment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</si>
</sst>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mmm\ yyyy"/>
    <numFmt numFmtId="165" formatCode="0.0%"/>
    <numFmt numFmtId="166" formatCode="0.000%"/>
    <numFmt numFmtId="167" formatCode="#,##0.0"/>
    <numFmt numFmtId="168" formatCode="&quot;$&quot;#,##0.00"/>
  </numFmts>
  <fonts count="3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FF7F50"/>
      <name val="Arial"/>
      <family val="2"/>
    </font>
    <font>
      <sz val="10"/>
      <color theme="1" tint="0.499984740745262"/>
      <name val="Arial"/>
      <family val="2"/>
    </font>
    <font>
      <b/>
      <sz val="10"/>
      <color rgb="FFFF0000"/>
      <name val="Arial"/>
      <family val="2"/>
    </font>
    <font>
      <b/>
      <sz val="10"/>
      <color theme="1" tint="0.499984740745262"/>
      <name val="Arial"/>
      <family val="2"/>
    </font>
    <font>
      <sz val="10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2"/>
      <name val="Arial"/>
      <family val="2"/>
    </font>
    <font>
      <b/>
      <sz val="10"/>
      <color rgb="FF008080"/>
      <name val="Arial"/>
      <family val="2"/>
    </font>
    <font>
      <b/>
      <sz val="14"/>
      <color rgb="FFFF7F50"/>
      <name val="Arial"/>
      <family val="2"/>
    </font>
    <font>
      <b/>
      <sz val="14"/>
      <name val="Arial"/>
      <family val="2"/>
    </font>
    <font>
      <sz val="14"/>
      <color rgb="FFFF7F50"/>
      <name val="Arial"/>
      <family val="2"/>
    </font>
    <font>
      <b/>
      <sz val="14"/>
      <color rgb="FF008080"/>
      <name val="Arial"/>
      <family val="2"/>
    </font>
    <font>
      <sz val="14"/>
      <name val="Arial"/>
      <family val="2"/>
    </font>
    <font>
      <b/>
      <sz val="14"/>
      <color theme="1" tint="0.499984740745262"/>
      <name val="Arial"/>
      <family val="2"/>
    </font>
    <font>
      <b/>
      <sz val="12"/>
      <color rgb="FF008080"/>
      <name val="Arial"/>
      <family val="2"/>
    </font>
    <font>
      <b/>
      <sz val="12"/>
      <color theme="1"/>
      <name val="Arial"/>
      <family val="2"/>
    </font>
    <font>
      <b/>
      <u/>
      <sz val="11"/>
      <color theme="1" tint="0.499984740745262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FF7F5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rgb="FFFF7F50"/>
      </bottom>
      <diagonal/>
    </border>
    <border>
      <left/>
      <right/>
      <top style="medium">
        <color rgb="FFFF7F50"/>
      </top>
      <bottom style="thin">
        <color rgb="FFADD8E6"/>
      </bottom>
      <diagonal/>
    </border>
    <border>
      <left/>
      <right/>
      <top style="thin">
        <color rgb="FFADD8E6"/>
      </top>
      <bottom style="thin">
        <color rgb="FFADD8E6"/>
      </bottom>
      <diagonal/>
    </border>
    <border>
      <left/>
      <right/>
      <top style="medium">
        <color rgb="FFFF7F50"/>
      </top>
      <bottom/>
      <diagonal/>
    </border>
    <border>
      <left/>
      <right/>
      <top/>
      <bottom style="thin">
        <color rgb="FFADD8E6"/>
      </bottom>
      <diagonal/>
    </border>
    <border>
      <left/>
      <right/>
      <top/>
      <bottom style="thin">
        <color rgb="FFFF7F50"/>
      </bottom>
      <diagonal/>
    </border>
    <border>
      <left style="thin">
        <color rgb="FFFF7F50"/>
      </left>
      <right/>
      <top style="thin">
        <color rgb="FFFF7F50"/>
      </top>
      <bottom/>
      <diagonal/>
    </border>
    <border>
      <left/>
      <right/>
      <top style="thin">
        <color rgb="FFFF7F50"/>
      </top>
      <bottom/>
      <diagonal/>
    </border>
    <border>
      <left/>
      <right style="thin">
        <color rgb="FFFF7F50"/>
      </right>
      <top style="thin">
        <color rgb="FFFF7F50"/>
      </top>
      <bottom/>
      <diagonal/>
    </border>
    <border>
      <left style="thin">
        <color rgb="FFFF7F50"/>
      </left>
      <right/>
      <top/>
      <bottom/>
      <diagonal/>
    </border>
    <border>
      <left/>
      <right style="thin">
        <color rgb="FFFF7F50"/>
      </right>
      <top/>
      <bottom/>
      <diagonal/>
    </border>
    <border>
      <left style="thin">
        <color rgb="FFFF7F50"/>
      </left>
      <right/>
      <top/>
      <bottom style="thin">
        <color rgb="FFFF7F50"/>
      </bottom>
      <diagonal/>
    </border>
    <border>
      <left/>
      <right style="thin">
        <color rgb="FFFF7F50"/>
      </right>
      <top/>
      <bottom style="thin">
        <color rgb="FFFF7F50"/>
      </bottom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rgb="FFC0C0C0"/>
      </top>
      <bottom/>
      <diagonal/>
    </border>
    <border>
      <left/>
      <right/>
      <top style="thin">
        <color rgb="FFFF7F50"/>
      </top>
      <bottom style="thin">
        <color rgb="FFC0C0C0"/>
      </bottom>
      <diagonal/>
    </border>
    <border>
      <left/>
      <right/>
      <top style="thin">
        <color rgb="FFADD8E6"/>
      </top>
      <bottom style="medium">
        <color rgb="FFFF7F50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31" fillId="0" borderId="0"/>
  </cellStyleXfs>
  <cellXfs count="379">
    <xf numFmtId="0" fontId="0" fillId="0" borderId="0" xfId="0"/>
    <xf numFmtId="49" fontId="4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1" fontId="4" fillId="0" borderId="0" xfId="0" applyNumberFormat="1" applyFont="1" applyAlignment="1">
      <alignment horizontal="right" vertical="center"/>
    </xf>
    <xf numFmtId="1" fontId="6" fillId="0" borderId="0" xfId="0" applyNumberFormat="1" applyFont="1" applyAlignment="1">
      <alignment horizontal="center" vertical="center"/>
    </xf>
    <xf numFmtId="0" fontId="8" fillId="0" borderId="0" xfId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4" fillId="0" borderId="0" xfId="0" applyNumberFormat="1" applyFont="1" applyAlignment="1">
      <alignment vertical="center"/>
    </xf>
    <xf numFmtId="10" fontId="1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right" vertical="center"/>
    </xf>
    <xf numFmtId="0" fontId="12" fillId="0" borderId="0" xfId="1" applyFont="1" applyFill="1" applyAlignment="1">
      <alignment vertical="center"/>
    </xf>
    <xf numFmtId="3" fontId="9" fillId="0" borderId="0" xfId="0" applyNumberFormat="1" applyFont="1" applyAlignment="1">
      <alignment vertical="center"/>
    </xf>
    <xf numFmtId="4" fontId="9" fillId="0" borderId="0" xfId="0" applyNumberFormat="1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right" vertical="center"/>
    </xf>
    <xf numFmtId="3" fontId="10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1" fontId="9" fillId="0" borderId="0" xfId="0" applyNumberFormat="1" applyFont="1" applyAlignment="1">
      <alignment horizontal="right" vertical="center"/>
    </xf>
    <xf numFmtId="1" fontId="9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center" vertical="center"/>
    </xf>
    <xf numFmtId="37" fontId="9" fillId="0" borderId="0" xfId="0" applyNumberFormat="1" applyFont="1" applyAlignment="1">
      <alignment horizontal="right" vertical="center"/>
    </xf>
    <xf numFmtId="10" fontId="9" fillId="0" borderId="0" xfId="0" applyNumberFormat="1" applyFont="1" applyAlignment="1">
      <alignment vertical="center"/>
    </xf>
    <xf numFmtId="10" fontId="9" fillId="0" borderId="0" xfId="0" applyNumberFormat="1" applyFont="1" applyAlignment="1">
      <alignment horizontal="right" vertical="center"/>
    </xf>
    <xf numFmtId="37" fontId="4" fillId="0" borderId="0" xfId="0" applyNumberFormat="1" applyFont="1" applyAlignment="1">
      <alignment horizontal="right" vertical="center"/>
    </xf>
    <xf numFmtId="10" fontId="9" fillId="0" borderId="0" xfId="0" applyNumberFormat="1" applyFont="1" applyAlignment="1">
      <alignment horizontal="center" vertical="center"/>
    </xf>
    <xf numFmtId="4" fontId="9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11" fillId="0" borderId="0" xfId="1" applyFont="1" applyAlignment="1">
      <alignment horizontal="center" vertical="center"/>
    </xf>
    <xf numFmtId="10" fontId="4" fillId="0" borderId="0" xfId="0" applyNumberFormat="1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0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0" fontId="9" fillId="0" borderId="5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10" fontId="2" fillId="0" borderId="5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0" fontId="4" fillId="0" borderId="5" xfId="0" applyNumberFormat="1" applyFont="1" applyBorder="1" applyAlignment="1">
      <alignment vertical="center"/>
    </xf>
    <xf numFmtId="0" fontId="1" fillId="5" borderId="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10" fontId="2" fillId="5" borderId="5" xfId="0" applyNumberFormat="1" applyFont="1" applyFill="1" applyBorder="1" applyAlignment="1">
      <alignment vertical="center"/>
    </xf>
    <xf numFmtId="165" fontId="1" fillId="5" borderId="3" xfId="0" applyNumberFormat="1" applyFont="1" applyFill="1" applyBorder="1" applyAlignment="1">
      <alignment horizontal="center" vertical="center"/>
    </xf>
    <xf numFmtId="166" fontId="15" fillId="0" borderId="6" xfId="0" applyNumberFormat="1" applyFont="1" applyBorder="1" applyAlignment="1">
      <alignment horizontal="center" vertical="center"/>
    </xf>
    <xf numFmtId="166" fontId="15" fillId="0" borderId="6" xfId="0" applyNumberFormat="1" applyFont="1" applyBorder="1" applyAlignment="1">
      <alignment vertical="center"/>
    </xf>
    <xf numFmtId="10" fontId="2" fillId="0" borderId="7" xfId="0" applyNumberFormat="1" applyFont="1" applyBorder="1" applyAlignment="1">
      <alignment vertical="center"/>
    </xf>
    <xf numFmtId="166" fontId="15" fillId="5" borderId="6" xfId="0" applyNumberFormat="1" applyFont="1" applyFill="1" applyBorder="1" applyAlignment="1">
      <alignment vertical="center"/>
    </xf>
    <xf numFmtId="166" fontId="15" fillId="5" borderId="6" xfId="0" applyNumberFormat="1" applyFont="1" applyFill="1" applyBorder="1" applyAlignment="1">
      <alignment horizontal="center" vertical="center"/>
    </xf>
    <xf numFmtId="0" fontId="2" fillId="5" borderId="7" xfId="0" applyFont="1" applyFill="1" applyBorder="1" applyAlignment="1">
      <alignment vertical="center"/>
    </xf>
    <xf numFmtId="0" fontId="4" fillId="0" borderId="7" xfId="0" applyFont="1" applyBorder="1" applyAlignment="1">
      <alignment vertical="center"/>
    </xf>
    <xf numFmtId="10" fontId="2" fillId="5" borderId="7" xfId="0" applyNumberFormat="1" applyFont="1" applyFill="1" applyBorder="1" applyAlignment="1">
      <alignment vertical="center"/>
    </xf>
    <xf numFmtId="10" fontId="4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167" fontId="9" fillId="0" borderId="0" xfId="0" applyNumberFormat="1" applyFont="1" applyAlignment="1">
      <alignment vertical="center"/>
    </xf>
    <xf numFmtId="1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right" vertical="center"/>
    </xf>
    <xf numFmtId="0" fontId="16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4" fontId="9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9" fontId="9" fillId="0" borderId="0" xfId="0" applyNumberFormat="1" applyFont="1" applyAlignment="1">
      <alignment horizontal="right" vertical="center"/>
    </xf>
    <xf numFmtId="1" fontId="17" fillId="0" borderId="0" xfId="0" applyNumberFormat="1" applyFont="1" applyAlignment="1">
      <alignment horizontal="right" vertical="center"/>
    </xf>
    <xf numFmtId="1" fontId="17" fillId="0" borderId="0" xfId="0" applyNumberFormat="1" applyFont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1" fontId="9" fillId="0" borderId="0" xfId="0" applyNumberFormat="1" applyFont="1" applyAlignment="1">
      <alignment horizontal="left" vertical="center"/>
    </xf>
    <xf numFmtId="164" fontId="1" fillId="0" borderId="8" xfId="0" applyNumberFormat="1" applyFont="1" applyBorder="1" applyAlignment="1">
      <alignment horizontal="center" vertical="center"/>
    </xf>
    <xf numFmtId="1" fontId="10" fillId="5" borderId="8" xfId="0" applyNumberFormat="1" applyFont="1" applyFill="1" applyBorder="1" applyAlignment="1">
      <alignment horizontal="left" vertical="center"/>
    </xf>
    <xf numFmtId="1" fontId="9" fillId="5" borderId="8" xfId="0" applyNumberFormat="1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vertical="center"/>
    </xf>
    <xf numFmtId="3" fontId="9" fillId="5" borderId="8" xfId="0" applyNumberFormat="1" applyFont="1" applyFill="1" applyBorder="1" applyAlignment="1">
      <alignment horizontal="right" vertical="center"/>
    </xf>
    <xf numFmtId="165" fontId="9" fillId="5" borderId="8" xfId="0" applyNumberFormat="1" applyFont="1" applyFill="1" applyBorder="1" applyAlignment="1">
      <alignment horizontal="right" vertical="center"/>
    </xf>
    <xf numFmtId="49" fontId="18" fillId="0" borderId="0" xfId="0" applyNumberFormat="1" applyFont="1" applyAlignment="1">
      <alignment horizontal="right" vertical="center"/>
    </xf>
    <xf numFmtId="0" fontId="18" fillId="0" borderId="0" xfId="0" applyFont="1" applyAlignment="1">
      <alignment vertical="center"/>
    </xf>
    <xf numFmtId="3" fontId="18" fillId="0" borderId="0" xfId="0" applyNumberFormat="1" applyFont="1" applyAlignment="1">
      <alignment horizontal="right" vertical="center"/>
    </xf>
    <xf numFmtId="10" fontId="14" fillId="0" borderId="9" xfId="0" applyNumberFormat="1" applyFont="1" applyBorder="1" applyAlignment="1">
      <alignment horizontal="center" vertical="center"/>
    </xf>
    <xf numFmtId="10" fontId="14" fillId="0" borderId="10" xfId="0" applyNumberFormat="1" applyFont="1" applyBorder="1" applyAlignment="1">
      <alignment horizontal="center" vertical="center"/>
    </xf>
    <xf numFmtId="10" fontId="14" fillId="0" borderId="11" xfId="0" applyNumberFormat="1" applyFont="1" applyBorder="1" applyAlignment="1">
      <alignment horizontal="center" vertical="center"/>
    </xf>
    <xf numFmtId="10" fontId="6" fillId="0" borderId="12" xfId="0" applyNumberFormat="1" applyFont="1" applyBorder="1" applyAlignment="1">
      <alignment horizontal="center" vertical="center"/>
    </xf>
    <xf numFmtId="10" fontId="6" fillId="0" borderId="0" xfId="0" applyNumberFormat="1" applyFont="1" applyAlignment="1">
      <alignment horizontal="center" vertical="center"/>
    </xf>
    <xf numFmtId="10" fontId="6" fillId="0" borderId="13" xfId="0" applyNumberFormat="1" applyFont="1" applyBorder="1" applyAlignment="1">
      <alignment horizontal="center" vertical="center"/>
    </xf>
    <xf numFmtId="3" fontId="16" fillId="0" borderId="12" xfId="0" applyNumberFormat="1" applyFont="1" applyBorder="1" applyAlignment="1">
      <alignment horizontal="center" vertical="center"/>
    </xf>
    <xf numFmtId="3" fontId="16" fillId="0" borderId="13" xfId="0" applyNumberFormat="1" applyFont="1" applyBorder="1" applyAlignment="1">
      <alignment horizontal="center" vertical="center"/>
    </xf>
    <xf numFmtId="9" fontId="16" fillId="0" borderId="0" xfId="0" applyNumberFormat="1" applyFont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4" fontId="18" fillId="0" borderId="8" xfId="0" applyNumberFormat="1" applyFont="1" applyBorder="1" applyAlignment="1">
      <alignment horizontal="center" vertical="center"/>
    </xf>
    <xf numFmtId="4" fontId="10" fillId="5" borderId="0" xfId="0" applyNumberFormat="1" applyFont="1" applyFill="1" applyAlignment="1">
      <alignment vertical="center"/>
    </xf>
    <xf numFmtId="0" fontId="10" fillId="5" borderId="0" xfId="0" applyFont="1" applyFill="1" applyAlignment="1">
      <alignment vertical="center"/>
    </xf>
    <xf numFmtId="0" fontId="10" fillId="5" borderId="0" xfId="0" applyFont="1" applyFill="1" applyAlignment="1">
      <alignment horizontal="center" vertical="center"/>
    </xf>
    <xf numFmtId="3" fontId="10" fillId="5" borderId="0" xfId="0" applyNumberFormat="1" applyFont="1" applyFill="1" applyAlignment="1">
      <alignment horizontal="right" vertical="center"/>
    </xf>
    <xf numFmtId="3" fontId="10" fillId="5" borderId="0" xfId="0" applyNumberFormat="1" applyFont="1" applyFill="1" applyAlignment="1">
      <alignment vertical="center"/>
    </xf>
    <xf numFmtId="3" fontId="10" fillId="5" borderId="0" xfId="0" applyNumberFormat="1" applyFont="1" applyFill="1" applyAlignment="1">
      <alignment horizontal="center" vertical="center"/>
    </xf>
    <xf numFmtId="1" fontId="10" fillId="5" borderId="0" xfId="0" applyNumberFormat="1" applyFont="1" applyFill="1" applyAlignment="1">
      <alignment horizontal="center" vertical="center"/>
    </xf>
    <xf numFmtId="10" fontId="10" fillId="5" borderId="0" xfId="0" applyNumberFormat="1" applyFont="1" applyFill="1" applyAlignment="1">
      <alignment horizontal="right" vertical="center"/>
    </xf>
    <xf numFmtId="4" fontId="10" fillId="5" borderId="0" xfId="0" applyNumberFormat="1" applyFont="1" applyFill="1" applyAlignment="1">
      <alignment horizontal="right" vertical="center"/>
    </xf>
    <xf numFmtId="38" fontId="9" fillId="0" borderId="0" xfId="0" applyNumberFormat="1" applyFont="1" applyAlignment="1">
      <alignment horizontal="right" vertical="center"/>
    </xf>
    <xf numFmtId="1" fontId="20" fillId="0" borderId="0" xfId="0" applyNumberFormat="1" applyFont="1" applyAlignment="1">
      <alignment horizontal="center" vertical="center"/>
    </xf>
    <xf numFmtId="3" fontId="20" fillId="0" borderId="0" xfId="0" applyNumberFormat="1" applyFont="1" applyAlignment="1">
      <alignment horizontal="right" vertical="center"/>
    </xf>
    <xf numFmtId="0" fontId="20" fillId="0" borderId="0" xfId="0" applyFont="1" applyAlignment="1">
      <alignment vertical="center"/>
    </xf>
    <xf numFmtId="4" fontId="20" fillId="0" borderId="0" xfId="0" applyNumberFormat="1" applyFont="1" applyAlignment="1">
      <alignment vertical="center"/>
    </xf>
    <xf numFmtId="0" fontId="2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65" fontId="10" fillId="0" borderId="0" xfId="0" applyNumberFormat="1" applyFont="1" applyAlignment="1">
      <alignment horizontal="right" vertical="center"/>
    </xf>
    <xf numFmtId="9" fontId="10" fillId="0" borderId="0" xfId="0" applyNumberFormat="1" applyFont="1" applyAlignment="1">
      <alignment horizontal="right" vertical="center"/>
    </xf>
    <xf numFmtId="9" fontId="9" fillId="0" borderId="0" xfId="0" applyNumberFormat="1" applyFont="1" applyAlignment="1">
      <alignment vertical="center"/>
    </xf>
    <xf numFmtId="9" fontId="10" fillId="0" borderId="0" xfId="0" applyNumberFormat="1" applyFont="1" applyAlignment="1">
      <alignment vertical="center"/>
    </xf>
    <xf numFmtId="10" fontId="10" fillId="0" borderId="0" xfId="0" applyNumberFormat="1" applyFont="1" applyAlignment="1">
      <alignment horizontal="right" vertical="center"/>
    </xf>
    <xf numFmtId="38" fontId="10" fillId="0" borderId="0" xfId="0" applyNumberFormat="1" applyFont="1" applyAlignment="1">
      <alignment horizontal="right" vertical="center"/>
    </xf>
    <xf numFmtId="38" fontId="9" fillId="0" borderId="0" xfId="0" applyNumberFormat="1" applyFont="1" applyAlignment="1">
      <alignment vertical="center"/>
    </xf>
    <xf numFmtId="38" fontId="10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3" fontId="22" fillId="0" borderId="8" xfId="0" applyNumberFormat="1" applyFont="1" applyBorder="1" applyAlignment="1">
      <alignment horizontal="center" vertical="center"/>
    </xf>
    <xf numFmtId="10" fontId="4" fillId="0" borderId="0" xfId="0" applyNumberFormat="1" applyFont="1" applyAlignment="1">
      <alignment horizontal="right" vertical="center"/>
    </xf>
    <xf numFmtId="165" fontId="9" fillId="0" borderId="8" xfId="0" applyNumberFormat="1" applyFont="1" applyBorder="1" applyAlignment="1">
      <alignment horizontal="center" vertical="center"/>
    </xf>
    <xf numFmtId="1" fontId="9" fillId="0" borderId="8" xfId="0" applyNumberFormat="1" applyFont="1" applyBorder="1" applyAlignment="1">
      <alignment horizontal="center" vertical="center"/>
    </xf>
    <xf numFmtId="3" fontId="9" fillId="0" borderId="8" xfId="0" applyNumberFormat="1" applyFont="1" applyBorder="1" applyAlignment="1">
      <alignment horizontal="right" vertical="center"/>
    </xf>
    <xf numFmtId="164" fontId="14" fillId="0" borderId="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21" fillId="0" borderId="16" xfId="0" applyFont="1" applyBorder="1" applyAlignment="1">
      <alignment vertical="center"/>
    </xf>
    <xf numFmtId="4" fontId="9" fillId="0" borderId="16" xfId="0" applyNumberFormat="1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3" fontId="9" fillId="0" borderId="16" xfId="0" applyNumberFormat="1" applyFont="1" applyBorder="1" applyAlignment="1">
      <alignment horizontal="right" vertical="center"/>
    </xf>
    <xf numFmtId="0" fontId="9" fillId="0" borderId="16" xfId="0" applyFont="1" applyBorder="1" applyAlignment="1">
      <alignment vertical="center"/>
    </xf>
    <xf numFmtId="3" fontId="10" fillId="0" borderId="16" xfId="0" applyNumberFormat="1" applyFont="1" applyBorder="1" applyAlignment="1">
      <alignment horizontal="center" vertical="center"/>
    </xf>
    <xf numFmtId="3" fontId="9" fillId="0" borderId="16" xfId="0" applyNumberFormat="1" applyFont="1" applyBorder="1" applyAlignment="1">
      <alignment horizontal="center" vertical="center"/>
    </xf>
    <xf numFmtId="165" fontId="9" fillId="0" borderId="16" xfId="0" applyNumberFormat="1" applyFont="1" applyBorder="1" applyAlignment="1">
      <alignment horizontal="right" vertical="center"/>
    </xf>
    <xf numFmtId="9" fontId="9" fillId="0" borderId="16" xfId="0" applyNumberFormat="1" applyFont="1" applyBorder="1" applyAlignment="1">
      <alignment horizontal="right" vertical="center"/>
    </xf>
    <xf numFmtId="164" fontId="1" fillId="0" borderId="16" xfId="0" applyNumberFormat="1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vertical="center"/>
    </xf>
    <xf numFmtId="0" fontId="10" fillId="6" borderId="18" xfId="0" applyFont="1" applyFill="1" applyBorder="1" applyAlignment="1">
      <alignment vertical="center"/>
    </xf>
    <xf numFmtId="0" fontId="2" fillId="6" borderId="18" xfId="0" applyFont="1" applyFill="1" applyBorder="1" applyAlignment="1">
      <alignment vertical="center"/>
    </xf>
    <xf numFmtId="0" fontId="11" fillId="6" borderId="18" xfId="1" applyFont="1" applyFill="1" applyBorder="1" applyAlignment="1">
      <alignment vertical="center"/>
    </xf>
    <xf numFmtId="0" fontId="1" fillId="6" borderId="18" xfId="0" applyFont="1" applyFill="1" applyBorder="1" applyAlignment="1">
      <alignment horizontal="center" vertical="center"/>
    </xf>
    <xf numFmtId="165" fontId="10" fillId="6" borderId="18" xfId="0" applyNumberFormat="1" applyFont="1" applyFill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3" fontId="1" fillId="0" borderId="17" xfId="0" applyNumberFormat="1" applyFont="1" applyBorder="1" applyAlignment="1">
      <alignment vertical="center"/>
    </xf>
    <xf numFmtId="0" fontId="10" fillId="0" borderId="17" xfId="0" applyFont="1" applyBorder="1" applyAlignment="1">
      <alignment horizontal="center" vertical="center"/>
    </xf>
    <xf numFmtId="3" fontId="10" fillId="0" borderId="17" xfId="0" applyNumberFormat="1" applyFont="1" applyBorder="1" applyAlignment="1">
      <alignment horizontal="right" vertical="center"/>
    </xf>
    <xf numFmtId="10" fontId="10" fillId="0" borderId="0" xfId="0" applyNumberFormat="1" applyFont="1" applyAlignment="1">
      <alignment vertical="center"/>
    </xf>
    <xf numFmtId="1" fontId="17" fillId="0" borderId="0" xfId="0" applyNumberFormat="1" applyFont="1" applyAlignment="1">
      <alignment horizontal="left" vertical="center"/>
    </xf>
    <xf numFmtId="1" fontId="21" fillId="0" borderId="0" xfId="0" applyNumberFormat="1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165" fontId="21" fillId="0" borderId="0" xfId="0" applyNumberFormat="1" applyFont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3" fontId="9" fillId="0" borderId="8" xfId="0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3" fontId="21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3" fontId="10" fillId="6" borderId="18" xfId="0" applyNumberFormat="1" applyFont="1" applyFill="1" applyBorder="1" applyAlignment="1">
      <alignment vertical="center"/>
    </xf>
    <xf numFmtId="0" fontId="5" fillId="6" borderId="18" xfId="0" applyFont="1" applyFill="1" applyBorder="1" applyAlignment="1">
      <alignment vertical="center"/>
    </xf>
    <xf numFmtId="0" fontId="9" fillId="6" borderId="18" xfId="0" applyFont="1" applyFill="1" applyBorder="1" applyAlignment="1">
      <alignment vertical="center"/>
    </xf>
    <xf numFmtId="3" fontId="10" fillId="6" borderId="19" xfId="0" applyNumberFormat="1" applyFont="1" applyFill="1" applyBorder="1" applyAlignment="1">
      <alignment vertical="center"/>
    </xf>
    <xf numFmtId="3" fontId="6" fillId="0" borderId="16" xfId="0" applyNumberFormat="1" applyFont="1" applyBorder="1" applyAlignment="1">
      <alignment vertical="center"/>
    </xf>
    <xf numFmtId="3" fontId="1" fillId="0" borderId="16" xfId="0" applyNumberFormat="1" applyFont="1" applyBorder="1" applyAlignment="1">
      <alignment vertical="center"/>
    </xf>
    <xf numFmtId="3" fontId="10" fillId="0" borderId="17" xfId="0" applyNumberFormat="1" applyFont="1" applyBorder="1" applyAlignment="1">
      <alignment horizontal="center" vertical="center"/>
    </xf>
    <xf numFmtId="3" fontId="6" fillId="0" borderId="17" xfId="0" applyNumberFormat="1" applyFont="1" applyBorder="1" applyAlignment="1">
      <alignment vertical="center"/>
    </xf>
    <xf numFmtId="4" fontId="17" fillId="0" borderId="0" xfId="0" applyNumberFormat="1" applyFont="1" applyAlignment="1">
      <alignment vertical="center"/>
    </xf>
    <xf numFmtId="4" fontId="1" fillId="0" borderId="16" xfId="0" applyNumberFormat="1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3" fontId="3" fillId="0" borderId="16" xfId="0" applyNumberFormat="1" applyFont="1" applyBorder="1" applyAlignment="1">
      <alignment vertical="center"/>
    </xf>
    <xf numFmtId="3" fontId="10" fillId="0" borderId="16" xfId="0" applyNumberFormat="1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9" fillId="0" borderId="17" xfId="0" applyFont="1" applyBorder="1" applyAlignment="1">
      <alignment horizontal="center" vertical="center"/>
    </xf>
    <xf numFmtId="3" fontId="4" fillId="0" borderId="17" xfId="0" applyNumberFormat="1" applyFont="1" applyBorder="1" applyAlignment="1">
      <alignment vertical="center"/>
    </xf>
    <xf numFmtId="3" fontId="2" fillId="0" borderId="17" xfId="0" applyNumberFormat="1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3" fontId="9" fillId="0" borderId="17" xfId="0" applyNumberFormat="1" applyFont="1" applyBorder="1" applyAlignment="1">
      <alignment vertical="center"/>
    </xf>
    <xf numFmtId="0" fontId="13" fillId="0" borderId="17" xfId="1" applyFont="1" applyFill="1" applyBorder="1" applyAlignment="1">
      <alignment vertical="center"/>
    </xf>
    <xf numFmtId="3" fontId="10" fillId="0" borderId="17" xfId="0" applyNumberFormat="1" applyFont="1" applyBorder="1" applyAlignment="1">
      <alignment vertical="center"/>
    </xf>
    <xf numFmtId="0" fontId="12" fillId="0" borderId="17" xfId="1" applyFont="1" applyFill="1" applyBorder="1" applyAlignment="1">
      <alignment vertical="center"/>
    </xf>
    <xf numFmtId="0" fontId="4" fillId="0" borderId="17" xfId="0" applyFont="1" applyBorder="1" applyAlignment="1">
      <alignment vertical="center"/>
    </xf>
    <xf numFmtId="10" fontId="10" fillId="0" borderId="17" xfId="0" applyNumberFormat="1" applyFont="1" applyBorder="1" applyAlignment="1">
      <alignment vertical="center"/>
    </xf>
    <xf numFmtId="10" fontId="9" fillId="0" borderId="17" xfId="0" applyNumberFormat="1" applyFont="1" applyBorder="1" applyAlignment="1">
      <alignment vertical="center"/>
    </xf>
    <xf numFmtId="1" fontId="21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49" fontId="17" fillId="0" borderId="0" xfId="0" applyNumberFormat="1" applyFont="1" applyAlignment="1">
      <alignment horizontal="right" vertical="center"/>
    </xf>
    <xf numFmtId="3" fontId="10" fillId="0" borderId="16" xfId="0" applyNumberFormat="1" applyFont="1" applyBorder="1" applyAlignment="1">
      <alignment horizontal="right" vertical="center"/>
    </xf>
    <xf numFmtId="0" fontId="2" fillId="0" borderId="20" xfId="0" applyFont="1" applyBorder="1" applyAlignment="1">
      <alignment vertical="center"/>
    </xf>
    <xf numFmtId="0" fontId="24" fillId="0" borderId="0" xfId="1" applyFont="1" applyFill="1" applyAlignment="1">
      <alignment vertical="center"/>
    </xf>
    <xf numFmtId="38" fontId="6" fillId="0" borderId="0" xfId="0" applyNumberFormat="1" applyFont="1" applyAlignment="1">
      <alignment horizontal="right" vertical="center"/>
    </xf>
    <xf numFmtId="38" fontId="4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center" vertical="center"/>
    </xf>
    <xf numFmtId="1" fontId="9" fillId="0" borderId="17" xfId="0" applyNumberFormat="1" applyFont="1" applyBorder="1" applyAlignment="1">
      <alignment horizontal="center" vertical="center"/>
    </xf>
    <xf numFmtId="165" fontId="9" fillId="0" borderId="17" xfId="0" applyNumberFormat="1" applyFont="1" applyBorder="1" applyAlignment="1">
      <alignment horizontal="center" vertical="center"/>
    </xf>
    <xf numFmtId="3" fontId="9" fillId="0" borderId="17" xfId="0" applyNumberFormat="1" applyFont="1" applyBorder="1" applyAlignment="1">
      <alignment horizontal="right" vertical="center"/>
    </xf>
    <xf numFmtId="38" fontId="9" fillId="0" borderId="17" xfId="0" applyNumberFormat="1" applyFont="1" applyBorder="1" applyAlignment="1">
      <alignment horizontal="right" vertical="center"/>
    </xf>
    <xf numFmtId="3" fontId="9" fillId="0" borderId="17" xfId="0" applyNumberFormat="1" applyFont="1" applyBorder="1" applyAlignment="1">
      <alignment horizontal="center" vertical="center"/>
    </xf>
    <xf numFmtId="165" fontId="9" fillId="0" borderId="17" xfId="0" applyNumberFormat="1" applyFont="1" applyBorder="1" applyAlignment="1">
      <alignment horizontal="right" vertical="center"/>
    </xf>
    <xf numFmtId="4" fontId="9" fillId="0" borderId="17" xfId="0" applyNumberFormat="1" applyFont="1" applyBorder="1" applyAlignment="1">
      <alignment vertical="center"/>
    </xf>
    <xf numFmtId="165" fontId="10" fillId="0" borderId="17" xfId="0" applyNumberFormat="1" applyFont="1" applyBorder="1" applyAlignment="1">
      <alignment horizontal="center" vertical="center"/>
    </xf>
    <xf numFmtId="38" fontId="10" fillId="0" borderId="17" xfId="0" applyNumberFormat="1" applyFont="1" applyBorder="1" applyAlignment="1">
      <alignment horizontal="right" vertical="center"/>
    </xf>
    <xf numFmtId="37" fontId="10" fillId="0" borderId="17" xfId="0" applyNumberFormat="1" applyFont="1" applyBorder="1" applyAlignment="1">
      <alignment horizontal="right" vertical="center"/>
    </xf>
    <xf numFmtId="37" fontId="9" fillId="0" borderId="17" xfId="0" applyNumberFormat="1" applyFont="1" applyBorder="1" applyAlignment="1">
      <alignment horizontal="right" vertical="center"/>
    </xf>
    <xf numFmtId="1" fontId="20" fillId="0" borderId="0" xfId="0" applyNumberFormat="1" applyFont="1" applyAlignment="1">
      <alignment horizontal="right" vertical="center"/>
    </xf>
    <xf numFmtId="49" fontId="20" fillId="0" borderId="0" xfId="0" applyNumberFormat="1" applyFont="1" applyAlignment="1">
      <alignment horizontal="right" vertical="center"/>
    </xf>
    <xf numFmtId="1" fontId="10" fillId="0" borderId="16" xfId="0" applyNumberFormat="1" applyFont="1" applyBorder="1" applyAlignment="1">
      <alignment horizontal="center" vertical="center"/>
    </xf>
    <xf numFmtId="165" fontId="10" fillId="0" borderId="16" xfId="0" applyNumberFormat="1" applyFont="1" applyBorder="1" applyAlignment="1">
      <alignment horizontal="center" vertical="center"/>
    </xf>
    <xf numFmtId="38" fontId="10" fillId="0" borderId="16" xfId="0" applyNumberFormat="1" applyFont="1" applyBorder="1" applyAlignment="1">
      <alignment horizontal="right" vertical="center"/>
    </xf>
    <xf numFmtId="0" fontId="9" fillId="0" borderId="21" xfId="0" applyFont="1" applyBorder="1" applyAlignment="1">
      <alignment vertical="center"/>
    </xf>
    <xf numFmtId="0" fontId="9" fillId="0" borderId="21" xfId="0" applyFont="1" applyBorder="1" applyAlignment="1">
      <alignment horizontal="center" vertical="center"/>
    </xf>
    <xf numFmtId="1" fontId="9" fillId="0" borderId="21" xfId="0" applyNumberFormat="1" applyFont="1" applyBorder="1" applyAlignment="1">
      <alignment horizontal="center" vertical="center"/>
    </xf>
    <xf numFmtId="3" fontId="9" fillId="0" borderId="21" xfId="0" applyNumberFormat="1" applyFont="1" applyBorder="1" applyAlignment="1">
      <alignment horizontal="right" vertical="center"/>
    </xf>
    <xf numFmtId="3" fontId="9" fillId="0" borderId="16" xfId="0" applyNumberFormat="1" applyFont="1" applyBorder="1" applyAlignment="1">
      <alignment vertical="center"/>
    </xf>
    <xf numFmtId="1" fontId="9" fillId="0" borderId="16" xfId="0" applyNumberFormat="1" applyFont="1" applyBorder="1" applyAlignment="1">
      <alignment horizontal="center" vertical="center"/>
    </xf>
    <xf numFmtId="10" fontId="9" fillId="0" borderId="17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center" vertical="center"/>
    </xf>
    <xf numFmtId="1" fontId="4" fillId="0" borderId="17" xfId="0" applyNumberFormat="1" applyFont="1" applyBorder="1" applyAlignment="1">
      <alignment horizontal="center" vertical="center"/>
    </xf>
    <xf numFmtId="10" fontId="4" fillId="0" borderId="17" xfId="0" applyNumberFormat="1" applyFont="1" applyBorder="1" applyAlignment="1">
      <alignment horizontal="right" vertical="center"/>
    </xf>
    <xf numFmtId="4" fontId="9" fillId="0" borderId="16" xfId="0" applyNumberFormat="1" applyFont="1" applyBorder="1" applyAlignment="1">
      <alignment horizontal="right" vertical="center"/>
    </xf>
    <xf numFmtId="1" fontId="9" fillId="0" borderId="17" xfId="0" applyNumberFormat="1" applyFont="1" applyBorder="1" applyAlignment="1">
      <alignment horizontal="left" vertical="center"/>
    </xf>
    <xf numFmtId="1" fontId="9" fillId="0" borderId="21" xfId="0" applyNumberFormat="1" applyFont="1" applyBorder="1" applyAlignment="1">
      <alignment horizontal="left" vertical="center"/>
    </xf>
    <xf numFmtId="165" fontId="9" fillId="0" borderId="21" xfId="0" applyNumberFormat="1" applyFont="1" applyBorder="1" applyAlignment="1">
      <alignment horizontal="right" vertical="center"/>
    </xf>
    <xf numFmtId="165" fontId="9" fillId="0" borderId="16" xfId="0" applyNumberFormat="1" applyFont="1" applyBorder="1" applyAlignment="1">
      <alignment horizontal="center" vertical="center"/>
    </xf>
    <xf numFmtId="10" fontId="9" fillId="0" borderId="16" xfId="0" applyNumberFormat="1" applyFont="1" applyBorder="1" applyAlignment="1">
      <alignment horizontal="center" vertical="center"/>
    </xf>
    <xf numFmtId="10" fontId="9" fillId="0" borderId="16" xfId="0" applyNumberFormat="1" applyFont="1" applyBorder="1" applyAlignment="1">
      <alignment horizontal="right" vertical="center"/>
    </xf>
    <xf numFmtId="1" fontId="10" fillId="0" borderId="17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4" fontId="1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10" fontId="2" fillId="0" borderId="4" xfId="0" applyNumberFormat="1" applyFont="1" applyBorder="1" applyAlignment="1">
      <alignment vertical="center"/>
    </xf>
    <xf numFmtId="0" fontId="11" fillId="0" borderId="4" xfId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1" fillId="0" borderId="5" xfId="1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10" fontId="2" fillId="0" borderId="22" xfId="0" applyNumberFormat="1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4" fontId="15" fillId="0" borderId="0" xfId="0" applyNumberFormat="1" applyFont="1" applyAlignment="1">
      <alignment vertical="center"/>
    </xf>
    <xf numFmtId="165" fontId="15" fillId="0" borderId="0" xfId="0" applyNumberFormat="1" applyFont="1" applyAlignment="1">
      <alignment vertical="center"/>
    </xf>
    <xf numFmtId="0" fontId="15" fillId="5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165" fontId="2" fillId="5" borderId="0" xfId="0" applyNumberFormat="1" applyFont="1" applyFill="1" applyAlignment="1">
      <alignment vertical="center"/>
    </xf>
    <xf numFmtId="165" fontId="15" fillId="5" borderId="0" xfId="0" applyNumberFormat="1" applyFont="1" applyFill="1" applyAlignment="1">
      <alignment vertical="center"/>
    </xf>
    <xf numFmtId="0" fontId="2" fillId="5" borderId="0" xfId="0" applyFont="1" applyFill="1"/>
    <xf numFmtId="165" fontId="2" fillId="5" borderId="0" xfId="0" applyNumberFormat="1" applyFont="1" applyFill="1"/>
    <xf numFmtId="165" fontId="15" fillId="5" borderId="0" xfId="0" applyNumberFormat="1" applyFont="1" applyFill="1"/>
    <xf numFmtId="0" fontId="1" fillId="0" borderId="7" xfId="0" applyFont="1" applyBorder="1" applyAlignment="1">
      <alignment vertical="center"/>
    </xf>
    <xf numFmtId="4" fontId="2" fillId="0" borderId="7" xfId="0" applyNumberFormat="1" applyFont="1" applyBorder="1" applyAlignment="1">
      <alignment vertical="center"/>
    </xf>
    <xf numFmtId="165" fontId="2" fillId="0" borderId="7" xfId="0" applyNumberFormat="1" applyFont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165" fontId="2" fillId="5" borderId="7" xfId="0" applyNumberFormat="1" applyFont="1" applyFill="1" applyBorder="1" applyAlignment="1">
      <alignment vertical="center"/>
    </xf>
    <xf numFmtId="4" fontId="2" fillId="0" borderId="5" xfId="0" applyNumberFormat="1" applyFont="1" applyBorder="1" applyAlignment="1">
      <alignment vertical="center"/>
    </xf>
    <xf numFmtId="165" fontId="2" fillId="0" borderId="5" xfId="0" applyNumberFormat="1" applyFont="1" applyBorder="1" applyAlignment="1">
      <alignment vertical="center"/>
    </xf>
    <xf numFmtId="0" fontId="2" fillId="5" borderId="5" xfId="0" applyFont="1" applyFill="1" applyBorder="1"/>
    <xf numFmtId="165" fontId="2" fillId="5" borderId="5" xfId="0" applyNumberFormat="1" applyFont="1" applyFill="1" applyBorder="1"/>
    <xf numFmtId="165" fontId="4" fillId="0" borderId="5" xfId="0" applyNumberFormat="1" applyFont="1" applyBorder="1" applyAlignment="1">
      <alignment vertical="center"/>
    </xf>
    <xf numFmtId="165" fontId="2" fillId="5" borderId="5" xfId="0" applyNumberFormat="1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6" fillId="0" borderId="0" xfId="0" applyFont="1"/>
    <xf numFmtId="0" fontId="27" fillId="0" borderId="2" xfId="0" applyFont="1" applyBorder="1" applyAlignment="1">
      <alignment horizontal="centerContinuous"/>
    </xf>
    <xf numFmtId="0" fontId="26" fillId="0" borderId="1" xfId="0" applyFont="1" applyBorder="1"/>
    <xf numFmtId="0" fontId="27" fillId="0" borderId="2" xfId="0" applyFont="1" applyBorder="1" applyAlignment="1">
      <alignment horizontal="center"/>
    </xf>
    <xf numFmtId="0" fontId="26" fillId="7" borderId="0" xfId="0" applyFont="1" applyFill="1"/>
    <xf numFmtId="0" fontId="26" fillId="7" borderId="1" xfId="0" applyFont="1" applyFill="1" applyBorder="1"/>
    <xf numFmtId="0" fontId="25" fillId="0" borderId="0" xfId="0" applyFont="1"/>
    <xf numFmtId="14" fontId="7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left" vertical="center"/>
    </xf>
    <xf numFmtId="0" fontId="29" fillId="0" borderId="0" xfId="1" applyFont="1" applyFill="1" applyAlignment="1">
      <alignment vertical="center"/>
    </xf>
    <xf numFmtId="0" fontId="30" fillId="0" borderId="0" xfId="1" applyFont="1" applyFill="1" applyAlignment="1">
      <alignment vertical="center"/>
    </xf>
    <xf numFmtId="0" fontId="30" fillId="0" borderId="17" xfId="1" applyFont="1" applyFill="1" applyBorder="1" applyAlignment="1">
      <alignment vertical="center"/>
    </xf>
    <xf numFmtId="0" fontId="29" fillId="0" borderId="17" xfId="1" applyFont="1" applyFill="1" applyBorder="1" applyAlignment="1">
      <alignment vertical="center"/>
    </xf>
    <xf numFmtId="164" fontId="10" fillId="0" borderId="0" xfId="0" applyNumberFormat="1" applyFont="1" applyAlignment="1">
      <alignment horizontal="center" vertical="center"/>
    </xf>
    <xf numFmtId="3" fontId="10" fillId="6" borderId="18" xfId="0" applyNumberFormat="1" applyFont="1" applyFill="1" applyBorder="1" applyAlignment="1">
      <alignment horizontal="center" vertical="center"/>
    </xf>
    <xf numFmtId="3" fontId="10" fillId="6" borderId="19" xfId="0" applyNumberFormat="1" applyFont="1" applyFill="1" applyBorder="1" applyAlignment="1">
      <alignment horizontal="center" vertical="center"/>
    </xf>
    <xf numFmtId="1" fontId="10" fillId="0" borderId="8" xfId="0" applyNumberFormat="1" applyFont="1" applyBorder="1" applyAlignment="1">
      <alignment horizontal="center" vertical="center"/>
    </xf>
    <xf numFmtId="0" fontId="30" fillId="0" borderId="16" xfId="1" applyFont="1" applyFill="1" applyBorder="1" applyAlignment="1">
      <alignment vertical="center"/>
    </xf>
    <xf numFmtId="0" fontId="29" fillId="0" borderId="0" xfId="1" applyFont="1" applyFill="1" applyBorder="1" applyAlignment="1">
      <alignment vertical="center"/>
    </xf>
    <xf numFmtId="0" fontId="7" fillId="0" borderId="0" xfId="0" applyFont="1" applyAlignment="1">
      <alignment vertical="center" wrapText="1"/>
    </xf>
    <xf numFmtId="0" fontId="28" fillId="0" borderId="0" xfId="1" applyFont="1" applyFill="1" applyAlignment="1">
      <alignment vertical="center"/>
    </xf>
    <xf numFmtId="9" fontId="4" fillId="0" borderId="0" xfId="0" applyNumberFormat="1" applyFont="1" applyAlignment="1">
      <alignment vertical="center"/>
    </xf>
    <xf numFmtId="165" fontId="10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165" fontId="6" fillId="0" borderId="0" xfId="0" applyNumberFormat="1" applyFont="1" applyAlignment="1">
      <alignment horizontal="right" vertical="center"/>
    </xf>
    <xf numFmtId="2" fontId="10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vertical="center"/>
    </xf>
    <xf numFmtId="0" fontId="10" fillId="0" borderId="18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0" fillId="6" borderId="0" xfId="0" applyFont="1" applyFill="1" applyAlignment="1">
      <alignment vertical="center"/>
    </xf>
    <xf numFmtId="0" fontId="11" fillId="6" borderId="0" xfId="1" applyFont="1" applyFill="1" applyBorder="1" applyAlignment="1">
      <alignment vertical="center"/>
    </xf>
    <xf numFmtId="0" fontId="10" fillId="6" borderId="0" xfId="0" applyFont="1" applyFill="1" applyAlignment="1">
      <alignment horizontal="center" vertical="center"/>
    </xf>
    <xf numFmtId="3" fontId="10" fillId="6" borderId="0" xfId="0" applyNumberFormat="1" applyFont="1" applyFill="1" applyAlignment="1">
      <alignment vertical="center"/>
    </xf>
    <xf numFmtId="164" fontId="9" fillId="0" borderId="0" xfId="0" applyNumberFormat="1" applyFont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3" fontId="6" fillId="6" borderId="18" xfId="0" applyNumberFormat="1" applyFont="1" applyFill="1" applyBorder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3" fontId="10" fillId="6" borderId="18" xfId="0" applyNumberFormat="1" applyFont="1" applyFill="1" applyBorder="1" applyAlignment="1">
      <alignment horizontal="right" vertical="center"/>
    </xf>
    <xf numFmtId="0" fontId="10" fillId="6" borderId="0" xfId="0" applyFont="1" applyFill="1" applyAlignment="1">
      <alignment horizontal="right" vertical="center"/>
    </xf>
    <xf numFmtId="0" fontId="8" fillId="6" borderId="18" xfId="1" applyFill="1" applyBorder="1" applyAlignment="1">
      <alignment vertical="center"/>
    </xf>
    <xf numFmtId="0" fontId="8" fillId="0" borderId="17" xfId="1" applyFill="1" applyBorder="1" applyAlignment="1">
      <alignment vertical="center"/>
    </xf>
    <xf numFmtId="4" fontId="9" fillId="0" borderId="21" xfId="0" applyNumberFormat="1" applyFont="1" applyBorder="1" applyAlignment="1">
      <alignment vertical="center"/>
    </xf>
    <xf numFmtId="0" fontId="29" fillId="0" borderId="16" xfId="1" applyFont="1" applyFill="1" applyBorder="1" applyAlignment="1">
      <alignment vertical="center"/>
    </xf>
    <xf numFmtId="165" fontId="6" fillId="0" borderId="0" xfId="0" applyNumberFormat="1" applyFont="1" applyAlignment="1">
      <alignment vertical="center"/>
    </xf>
    <xf numFmtId="165" fontId="6" fillId="0" borderId="17" xfId="0" applyNumberFormat="1" applyFont="1" applyBorder="1" applyAlignment="1">
      <alignment vertical="center"/>
    </xf>
    <xf numFmtId="3" fontId="6" fillId="0" borderId="8" xfId="0" applyNumberFormat="1" applyFont="1" applyBorder="1" applyAlignment="1">
      <alignment vertical="center"/>
    </xf>
    <xf numFmtId="3" fontId="6" fillId="0" borderId="17" xfId="0" applyNumberFormat="1" applyFont="1" applyBorder="1" applyAlignment="1">
      <alignment horizontal="right" vertical="center"/>
    </xf>
    <xf numFmtId="167" fontId="9" fillId="0" borderId="17" xfId="0" applyNumberFormat="1" applyFont="1" applyBorder="1" applyAlignment="1">
      <alignment vertical="center"/>
    </xf>
    <xf numFmtId="4" fontId="2" fillId="0" borderId="8" xfId="0" applyNumberFormat="1" applyFont="1" applyBorder="1" applyAlignment="1">
      <alignment vertical="center"/>
    </xf>
    <xf numFmtId="4" fontId="2" fillId="0" borderId="8" xfId="0" applyNumberFormat="1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/>
    </xf>
    <xf numFmtId="4" fontId="4" fillId="0" borderId="8" xfId="0" applyNumberFormat="1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65" fontId="9" fillId="0" borderId="16" xfId="0" applyNumberFormat="1" applyFont="1" applyBorder="1" applyAlignment="1">
      <alignment vertical="center"/>
    </xf>
    <xf numFmtId="165" fontId="4" fillId="0" borderId="17" xfId="0" applyNumberFormat="1" applyFont="1" applyBorder="1" applyAlignment="1">
      <alignment horizontal="center" vertical="center"/>
    </xf>
    <xf numFmtId="165" fontId="6" fillId="0" borderId="16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right" vertical="center"/>
    </xf>
    <xf numFmtId="0" fontId="9" fillId="6" borderId="0" xfId="0" applyFont="1" applyFill="1" applyAlignment="1">
      <alignment vertical="center"/>
    </xf>
    <xf numFmtId="0" fontId="32" fillId="0" borderId="0" xfId="0" applyFont="1" applyAlignment="1">
      <alignment vertical="center"/>
    </xf>
    <xf numFmtId="165" fontId="10" fillId="6" borderId="18" xfId="0" applyNumberFormat="1" applyFont="1" applyFill="1" applyBorder="1" applyAlignment="1">
      <alignment horizontal="right" vertical="center"/>
    </xf>
    <xf numFmtId="0" fontId="8" fillId="0" borderId="16" xfId="1" applyFill="1" applyBorder="1" applyAlignment="1">
      <alignment vertical="center"/>
    </xf>
    <xf numFmtId="0" fontId="8" fillId="0" borderId="17" xfId="1" applyBorder="1" applyAlignment="1">
      <alignment vertical="center"/>
    </xf>
    <xf numFmtId="165" fontId="6" fillId="0" borderId="17" xfId="0" applyNumberFormat="1" applyFont="1" applyBorder="1" applyAlignment="1">
      <alignment horizontal="right" vertical="center"/>
    </xf>
    <xf numFmtId="165" fontId="4" fillId="0" borderId="17" xfId="0" applyNumberFormat="1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68" fontId="6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0" fontId="2" fillId="0" borderId="5" xfId="0" applyNumberFormat="1" applyFont="1" applyBorder="1" applyAlignment="1">
      <alignment horizontal="center" vertical="center"/>
    </xf>
    <xf numFmtId="10" fontId="2" fillId="0" borderId="7" xfId="0" applyNumberFormat="1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51B5DC90-DA2B-42B7-81CC-3986A572ACB2}"/>
  </cellStyles>
  <dxfs count="15">
    <dxf>
      <font>
        <strike val="0"/>
      </font>
      <fill>
        <patternFill>
          <bgColor rgb="FF98FF98"/>
        </patternFill>
      </fill>
    </dxf>
    <dxf>
      <font>
        <strike val="0"/>
      </font>
      <fill>
        <patternFill>
          <bgColor rgb="FF98FF98"/>
        </patternFill>
      </fill>
    </dxf>
    <dxf>
      <font>
        <strike val="0"/>
      </font>
      <fill>
        <patternFill>
          <bgColor rgb="FF98FF98"/>
        </patternFill>
      </fill>
    </dxf>
    <dxf>
      <font>
        <strike val="0"/>
      </font>
      <fill>
        <patternFill>
          <bgColor rgb="FF98FF98"/>
        </patternFill>
      </fill>
    </dxf>
    <dxf>
      <font>
        <strike val="0"/>
      </font>
      <fill>
        <patternFill>
          <bgColor rgb="FF98FF98"/>
        </patternFill>
      </fill>
    </dxf>
    <dxf>
      <font>
        <strike val="0"/>
      </font>
      <fill>
        <patternFill>
          <bgColor rgb="FF98FF98"/>
        </patternFill>
      </fill>
    </dxf>
    <dxf>
      <font>
        <strike val="0"/>
      </font>
      <fill>
        <patternFill>
          <bgColor rgb="FF98FF98"/>
        </patternFill>
      </fill>
    </dxf>
    <dxf>
      <font>
        <strike val="0"/>
      </font>
      <fill>
        <patternFill>
          <bgColor rgb="FF98FF98"/>
        </patternFill>
      </fill>
    </dxf>
    <dxf>
      <font>
        <strike val="0"/>
      </font>
      <fill>
        <patternFill>
          <bgColor rgb="FF98FF98"/>
        </patternFill>
      </fill>
    </dxf>
    <dxf>
      <font>
        <strike val="0"/>
      </font>
      <fill>
        <patternFill>
          <bgColor rgb="FF98FF98"/>
        </patternFill>
      </fill>
    </dxf>
    <dxf>
      <font>
        <strike val="0"/>
        <color auto="1"/>
      </font>
      <fill>
        <patternFill>
          <bgColor rgb="FFFFB6C1"/>
        </patternFill>
      </fill>
    </dxf>
    <dxf>
      <font>
        <strike val="0"/>
        <color auto="1"/>
      </font>
      <fill>
        <patternFill>
          <bgColor rgb="FFC0C0C0"/>
        </patternFill>
      </fill>
    </dxf>
    <dxf>
      <font>
        <strike val="0"/>
        <color auto="1"/>
      </font>
      <fill>
        <patternFill>
          <bgColor rgb="FFADD8E6"/>
        </patternFill>
      </fill>
    </dxf>
    <dxf>
      <font>
        <b/>
        <i val="0"/>
        <sz val="12"/>
        <name val="Arial"/>
        <family val="2"/>
        <scheme val="none"/>
      </font>
    </dxf>
    <dxf>
      <font>
        <b val="0"/>
        <i val="0"/>
        <strike val="0"/>
        <sz val="10"/>
        <name val="Arial"/>
        <family val="2"/>
        <scheme val="none"/>
      </font>
    </dxf>
  </dxfs>
  <tableStyles count="1" defaultTableStyle="TableStyleMedium2" defaultPivotStyle="PivotStyleLight16">
    <tableStyle name="Slicer Style 1" pivot="0" table="0" count="3" xr9:uid="{7DDA407B-56FE-4B45-A601-84841A01DD0D}">
      <tableStyleElement type="wholeTable" dxfId="14"/>
      <tableStyleElement type="headerRow" dxfId="13"/>
    </tableStyle>
  </tableStyles>
  <colors>
    <mruColors>
      <color rgb="FFFF7F50"/>
      <color rgb="FFC0C0C0"/>
      <color rgb="FF008080"/>
      <color rgb="FFFFB6C1"/>
      <color rgb="FF98FF98"/>
      <color rgb="FFADD8E6"/>
      <color rgb="FFFFFFFF"/>
      <color rgb="FFCC4E5C"/>
      <color rgb="FFFF7C80"/>
    </mruColors>
  </colors>
  <extLst>
    <ext xmlns:x14="http://schemas.microsoft.com/office/spreadsheetml/2009/9/main" uri="{46F421CA-312F-682f-3DD2-61675219B42D}">
      <x14:dxfs count="1">
        <dxf>
          <font>
            <b/>
            <i val="0"/>
            <strike val="0"/>
            <sz val="10"/>
            <color theme="0"/>
            <name val="Arial"/>
            <family val="2"/>
            <scheme val="none"/>
          </font>
          <fill>
            <patternFill>
              <bgColor rgb="FF008080"/>
            </patternFill>
          </fill>
        </dxf>
      </x14:dxfs>
    </ext>
    <ext xmlns:x14="http://schemas.microsoft.com/office/spreadsheetml/2009/9/main" uri="{EB79DEF2-80B8-43e5-95BD-54CBDDF9020C}">
      <x14:slicerStyles defaultSlicerStyle="SlicerStyleLight1">
        <x14:slicerStyle name="Slicer Style 1">
          <x14:slicerStyleElements>
            <x14:slicerStyleElement type="selectedItemWith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Table" Target="pivotTables/pivotTable1.xml"/><Relationship Id="rId13" Type="http://schemas.openxmlformats.org/officeDocument/2006/relationships/powerPivotData" Target="model/item.data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20" Type="http://schemas.openxmlformats.org/officeDocument/2006/relationships/customXml" Target="../customXml/item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connections" Target="connections.xml"/><Relationship Id="rId19" Type="http://schemas.openxmlformats.org/officeDocument/2006/relationships/customXml" Target="../customXml/item5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200" b="1"/>
              <a:t>1. WACC and IRR Comparison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Data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01A-4BD1-8F70-E088FE427E90}"/>
              </c:ext>
            </c:extLst>
          </c:dPt>
          <c:dPt>
            <c:idx val="1"/>
            <c:bubble3D val="0"/>
            <c:spPr>
              <a:solidFill>
                <a:srgbClr val="FF7F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F01A-4BD1-8F70-E088FE427E90}"/>
              </c:ext>
            </c:extLst>
          </c:dPt>
          <c:dPt>
            <c:idx val="2"/>
            <c:bubble3D val="0"/>
            <c:spPr>
              <a:solidFill>
                <a:srgbClr val="00808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01A-4BD1-8F70-E088FE427E90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F01A-4BD1-8F70-E088FE427E90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01A-4BD1-8F70-E088FE427E9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ACB1568-E138-466A-B79B-19885387A80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F01A-4BD1-8F70-E088FE427E9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01A-4BD1-8F70-E088FE427E9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01A-4BD1-8F70-E088FE427E90}"/>
                </c:ext>
              </c:extLst>
            </c:dLbl>
            <c:spPr>
              <a:solidFill>
                <a:schemeClr val="bg1">
                  <a:alpha val="7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val>
            <c:numRef>
              <c:f>'4. Summary'!$C$46:$C$49</c:f>
              <c:numCache>
                <c:formatCode>0.0%</c:formatCode>
                <c:ptCount val="4"/>
                <c:pt idx="0">
                  <c:v>0</c:v>
                </c:pt>
                <c:pt idx="1">
                  <c:v>0.17280015013599256</c:v>
                </c:pt>
                <c:pt idx="2">
                  <c:v>0.82719984986400741</c:v>
                </c:pt>
                <c:pt idx="3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'4. Summary'!$B$46:$B$49</c15:f>
                <c15:dlblRangeCache>
                  <c:ptCount val="4"/>
                  <c:pt idx="0">
                    <c:v>Start</c:v>
                  </c:pt>
                  <c:pt idx="1">
                    <c:v>WACC</c:v>
                  </c:pt>
                  <c:pt idx="2">
                    <c:v>IRR</c:v>
                  </c:pt>
                  <c:pt idx="3">
                    <c:v>Maximum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F01A-4BD1-8F70-E088FE427E90}"/>
            </c:ext>
          </c:extLst>
        </c:ser>
        <c:ser>
          <c:idx val="2"/>
          <c:order val="2"/>
          <c:tx>
            <c:v>Labels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01A-4BD1-8F70-E088FE427E90}"/>
              </c:ext>
            </c:extLst>
          </c:dPt>
          <c:dPt>
            <c:idx val="1"/>
            <c:bubble3D val="0"/>
            <c:spPr>
              <a:solidFill>
                <a:schemeClr val="tx1">
                  <a:lumMod val="50000"/>
                  <a:lumOff val="50000"/>
                  <a:alpha val="1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F01A-4BD1-8F70-E088FE427E90}"/>
              </c:ext>
            </c:extLst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  <a:alpha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01A-4BD1-8F70-E088FE427E90}"/>
              </c:ext>
            </c:extLst>
          </c:dPt>
          <c:dPt>
            <c:idx val="3"/>
            <c:bubble3D val="0"/>
            <c:spPr>
              <a:solidFill>
                <a:schemeClr val="tx1">
                  <a:lumMod val="50000"/>
                  <a:lumOff val="50000"/>
                  <a:alpha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F01A-4BD1-8F70-E088FE427E90}"/>
              </c:ext>
            </c:extLst>
          </c:dPt>
          <c:dPt>
            <c:idx val="4"/>
            <c:bubble3D val="0"/>
            <c:spPr>
              <a:solidFill>
                <a:schemeClr val="tx1">
                  <a:lumMod val="50000"/>
                  <a:lumOff val="50000"/>
                  <a:alpha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F01A-4BD1-8F70-E088FE427E90}"/>
              </c:ext>
            </c:extLst>
          </c:dPt>
          <c:dPt>
            <c:idx val="5"/>
            <c:bubble3D val="0"/>
            <c:spPr>
              <a:solidFill>
                <a:schemeClr val="tx1">
                  <a:lumMod val="50000"/>
                  <a:lumOff val="50000"/>
                  <a:alpha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F01A-4BD1-8F70-E088FE427E90}"/>
              </c:ext>
            </c:extLst>
          </c:dPt>
          <c:dPt>
            <c:idx val="6"/>
            <c:bubble3D val="0"/>
            <c:spPr>
              <a:solidFill>
                <a:schemeClr val="tx1">
                  <a:lumMod val="50000"/>
                  <a:lumOff val="50000"/>
                  <a:alpha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F01A-4BD1-8F70-E088FE427E90}"/>
              </c:ext>
            </c:extLst>
          </c:dPt>
          <c:dPt>
            <c:idx val="7"/>
            <c:bubble3D val="0"/>
            <c:spPr>
              <a:solidFill>
                <a:schemeClr val="tx1">
                  <a:lumMod val="50000"/>
                  <a:lumOff val="50000"/>
                  <a:alpha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F01A-4BD1-8F70-E088FE427E90}"/>
              </c:ext>
            </c:extLst>
          </c:dPt>
          <c:dPt>
            <c:idx val="8"/>
            <c:bubble3D val="0"/>
            <c:spPr>
              <a:solidFill>
                <a:schemeClr val="tx1">
                  <a:lumMod val="50000"/>
                  <a:lumOff val="50000"/>
                  <a:alpha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F01A-4BD1-8F70-E088FE427E90}"/>
              </c:ext>
            </c:extLst>
          </c:dPt>
          <c:dPt>
            <c:idx val="9"/>
            <c:bubble3D val="0"/>
            <c:spPr>
              <a:solidFill>
                <a:schemeClr val="tx1">
                  <a:lumMod val="50000"/>
                  <a:lumOff val="50000"/>
                  <a:alpha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F01A-4BD1-8F70-E088FE427E90}"/>
              </c:ext>
            </c:extLst>
          </c:dPt>
          <c:dPt>
            <c:idx val="1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F01A-4BD1-8F70-E088FE427E90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F01A-4BD1-8F70-E088FE427E90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01A-4BD1-8F70-E088FE427E9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C1210DD-F9DF-4848-A009-505D09C8BBD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F01A-4BD1-8F70-E088FE427E9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F4D0462-7E5F-4F86-AC08-EB1D358A89F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F01A-4BD1-8F70-E088FE427E9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0A13244-0B31-49D8-89ED-FC24EB7AC04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F01A-4BD1-8F70-E088FE427E9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9258224F-3779-4B08-B29F-471E0607E7C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F01A-4BD1-8F70-E088FE427E9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AB04DD2D-D283-439C-9F9A-C1D771E8950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F01A-4BD1-8F70-E088FE427E90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C9D37196-1F29-4892-9750-66BB60112B8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F01A-4BD1-8F70-E088FE427E9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7F81B072-A175-41DC-9AC9-88B2E00105D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F01A-4BD1-8F70-E088FE427E90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B0F90D0A-BE24-459F-8A5F-EDE94BDC6F9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F01A-4BD1-8F70-E088FE427E90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F3B3A791-DF4F-4828-B4B9-F033D1FEA90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F01A-4BD1-8F70-E088FE427E90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003946CD-8D09-4727-BF3F-363715D4155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F01A-4BD1-8F70-E088FE427E90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F01A-4BD1-8F70-E088FE427E9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val>
            <c:numRef>
              <c:f>'4. Summary'!$C$52:$C$63</c:f>
              <c:numCache>
                <c:formatCode>0%</c:formatCode>
                <c:ptCount val="12"/>
                <c:pt idx="0">
                  <c:v>0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'4. Summary'!$B$52:$B$62</c15:f>
                <c15:dlblRangeCache>
                  <c:ptCount val="11"/>
                  <c:pt idx="0">
                    <c:v>0%</c:v>
                  </c:pt>
                  <c:pt idx="1">
                    <c:v>10%</c:v>
                  </c:pt>
                  <c:pt idx="2">
                    <c:v>20%</c:v>
                  </c:pt>
                  <c:pt idx="3">
                    <c:v>30%</c:v>
                  </c:pt>
                  <c:pt idx="4">
                    <c:v>40%</c:v>
                  </c:pt>
                  <c:pt idx="5">
                    <c:v>50%</c:v>
                  </c:pt>
                  <c:pt idx="6">
                    <c:v>60%</c:v>
                  </c:pt>
                  <c:pt idx="7">
                    <c:v>70%</c:v>
                  </c:pt>
                  <c:pt idx="8">
                    <c:v>80%</c:v>
                  </c:pt>
                  <c:pt idx="9">
                    <c:v>90%</c:v>
                  </c:pt>
                  <c:pt idx="10">
                    <c:v>100%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9-F01A-4BD1-8F70-E088FE427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  <c:holeSize val="60"/>
      </c:doughnutChart>
      <c:pieChart>
        <c:varyColors val="1"/>
        <c:ser>
          <c:idx val="1"/>
          <c:order val="1"/>
          <c:tx>
            <c:v>Pointer</c:v>
          </c:tx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F01A-4BD1-8F70-E088FE427E90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F01A-4BD1-8F70-E088FE427E90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F01A-4BD1-8F70-E088FE427E90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01A-4BD1-8F70-E088FE427E9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CFB76D7-371A-4C10-A512-F6023653D3B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F01A-4BD1-8F70-E088FE427E9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F01A-4BD1-8F70-E088FE427E9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val>
            <c:numRef>
              <c:f>'4. Summary'!$C$66:$C$68</c:f>
              <c:numCache>
                <c:formatCode>0%</c:formatCode>
                <c:ptCount val="3"/>
                <c:pt idx="0">
                  <c:v>0.3918540398050494</c:v>
                </c:pt>
                <c:pt idx="1">
                  <c:v>0.02</c:v>
                </c:pt>
                <c:pt idx="2">
                  <c:v>1.5881459601949506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'4. Summary'!$B$47:$B$48</c15:f>
                <c15:dlblRangeCache>
                  <c:ptCount val="2"/>
                  <c:pt idx="0">
                    <c:v>WACC</c:v>
                  </c:pt>
                  <c:pt idx="1">
                    <c:v>IRR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6-F01A-4BD1-8F70-E088FE427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70"/>
      </c:pie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200" b="1"/>
              <a:t>2. NPV to WACC Sensitivity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'4. Summary'!$D$99</c:f>
              <c:strCache>
                <c:ptCount val="1"/>
                <c:pt idx="0">
                  <c:v>NPV, k USD</c:v>
                </c:pt>
              </c:strCache>
            </c:strRef>
          </c:tx>
          <c:spPr>
            <a:gradFill>
              <a:gsLst>
                <a:gs pos="0">
                  <a:srgbClr val="FF7F50"/>
                </a:gs>
                <a:gs pos="100000">
                  <a:srgbClr val="FF7F50">
                    <a:alpha val="0"/>
                  </a:srgbClr>
                </a:gs>
              </a:gsLst>
              <a:lin ang="5400000" scaled="1"/>
            </a:gra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gradFill>
                <a:gsLst>
                  <a:gs pos="0">
                    <a:srgbClr val="C0C0C0"/>
                  </a:gs>
                  <a:gs pos="100000">
                    <a:srgbClr val="C0C0C0">
                      <a:alpha val="0"/>
                    </a:srgb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A217-476D-B043-C7E86E5A46A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'4. Summary'!$B$100:$B$110</c:f>
              <c:strCache>
                <c:ptCount val="11"/>
                <c:pt idx="0">
                  <c:v>-10%</c:v>
                </c:pt>
                <c:pt idx="1">
                  <c:v>-8%</c:v>
                </c:pt>
                <c:pt idx="2">
                  <c:v>-6%</c:v>
                </c:pt>
                <c:pt idx="3">
                  <c:v>-4%</c:v>
                </c:pt>
                <c:pt idx="4">
                  <c:v>-2%</c:v>
                </c:pt>
                <c:pt idx="5">
                  <c:v>0</c:v>
                </c:pt>
                <c:pt idx="6">
                  <c:v>+2%</c:v>
                </c:pt>
                <c:pt idx="7">
                  <c:v>+4%</c:v>
                </c:pt>
                <c:pt idx="8">
                  <c:v>+6%</c:v>
                </c:pt>
                <c:pt idx="9">
                  <c:v>+8%</c:v>
                </c:pt>
                <c:pt idx="10">
                  <c:v>+10%</c:v>
                </c:pt>
              </c:strCache>
            </c:strRef>
          </c:cat>
          <c:val>
            <c:numRef>
              <c:f>'4. Summary'!$D$100:$D$110</c:f>
              <c:numCache>
                <c:formatCode>#,##0_);[Red]\(#,##0\)</c:formatCode>
                <c:ptCount val="11"/>
                <c:pt idx="0">
                  <c:v>1604.9149129602413</c:v>
                </c:pt>
                <c:pt idx="1">
                  <c:v>1451.7405626477732</c:v>
                </c:pt>
                <c:pt idx="2">
                  <c:v>1308.4693510696557</c:v>
                </c:pt>
                <c:pt idx="3">
                  <c:v>1174.3042808289008</c:v>
                </c:pt>
                <c:pt idx="4">
                  <c:v>1048.5250966036749</c:v>
                </c:pt>
                <c:pt idx="5">
                  <c:v>851.57773926115317</c:v>
                </c:pt>
                <c:pt idx="6">
                  <c:v>819.5767477689169</c:v>
                </c:pt>
                <c:pt idx="7">
                  <c:v>715.27893321329475</c:v>
                </c:pt>
                <c:pt idx="8">
                  <c:v>617.09740074779506</c:v>
                </c:pt>
                <c:pt idx="9">
                  <c:v>524.58660511926303</c:v>
                </c:pt>
                <c:pt idx="10">
                  <c:v>437.33986969972563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17-476D-B043-C7E86E5A46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6688672"/>
        <c:axId val="206689920"/>
      </c:barChart>
      <c:lineChart>
        <c:grouping val="standard"/>
        <c:varyColors val="0"/>
        <c:ser>
          <c:idx val="0"/>
          <c:order val="0"/>
          <c:tx>
            <c:strRef>
              <c:f>'4. Summary'!$C$99</c:f>
              <c:strCache>
                <c:ptCount val="1"/>
                <c:pt idx="0">
                  <c:v>WACC, %</c:v>
                </c:pt>
              </c:strCache>
            </c:strRef>
          </c:tx>
          <c:spPr>
            <a:ln w="19050" cap="rnd">
              <a:solidFill>
                <a:srgbClr val="008080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19050">
                <a:solidFill>
                  <a:srgbClr val="008080"/>
                </a:solidFill>
              </a:ln>
              <a:effectLst/>
            </c:spPr>
          </c:marker>
          <c:cat>
            <c:strRef>
              <c:f>'4. Summary'!$B$100:$B$110</c:f>
              <c:strCache>
                <c:ptCount val="11"/>
                <c:pt idx="0">
                  <c:v>-10%</c:v>
                </c:pt>
                <c:pt idx="1">
                  <c:v>-8%</c:v>
                </c:pt>
                <c:pt idx="2">
                  <c:v>-6%</c:v>
                </c:pt>
                <c:pt idx="3">
                  <c:v>-4%</c:v>
                </c:pt>
                <c:pt idx="4">
                  <c:v>-2%</c:v>
                </c:pt>
                <c:pt idx="5">
                  <c:v>0</c:v>
                </c:pt>
                <c:pt idx="6">
                  <c:v>+2%</c:v>
                </c:pt>
                <c:pt idx="7">
                  <c:v>+4%</c:v>
                </c:pt>
                <c:pt idx="8">
                  <c:v>+6%</c:v>
                </c:pt>
                <c:pt idx="9">
                  <c:v>+8%</c:v>
                </c:pt>
                <c:pt idx="10">
                  <c:v>+10%</c:v>
                </c:pt>
              </c:strCache>
            </c:strRef>
          </c:cat>
          <c:val>
            <c:numRef>
              <c:f>'4. Summary'!$C$100:$C$110</c:f>
              <c:numCache>
                <c:formatCode>0%</c:formatCode>
                <c:ptCount val="11"/>
                <c:pt idx="0">
                  <c:v>7.0000000000000007E-2</c:v>
                </c:pt>
                <c:pt idx="1">
                  <c:v>9.0000000000000011E-2</c:v>
                </c:pt>
                <c:pt idx="2">
                  <c:v>0.11000000000000001</c:v>
                </c:pt>
                <c:pt idx="3">
                  <c:v>0.13</c:v>
                </c:pt>
                <c:pt idx="4">
                  <c:v>0.15000000000000002</c:v>
                </c:pt>
                <c:pt idx="5">
                  <c:v>0.17280015013599256</c:v>
                </c:pt>
                <c:pt idx="6">
                  <c:v>0.19</c:v>
                </c:pt>
                <c:pt idx="7">
                  <c:v>0.21000000000000002</c:v>
                </c:pt>
                <c:pt idx="8">
                  <c:v>0.23</c:v>
                </c:pt>
                <c:pt idx="9">
                  <c:v>0.25</c:v>
                </c:pt>
                <c:pt idx="10">
                  <c:v>0.27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A217-476D-B043-C7E86E5A46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5707215"/>
        <c:axId val="1595705967"/>
      </c:lineChart>
      <c:catAx>
        <c:axId val="2066886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i="1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WACC Change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6689920"/>
        <c:crosses val="autoZero"/>
        <c:auto val="1"/>
        <c:lblAlgn val="ctr"/>
        <c:lblOffset val="100"/>
        <c:noMultiLvlLbl val="0"/>
      </c:catAx>
      <c:valAx>
        <c:axId val="206689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i="1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NPV 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6688672"/>
        <c:crosses val="autoZero"/>
        <c:crossBetween val="between"/>
      </c:valAx>
      <c:valAx>
        <c:axId val="1595705967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i="1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WACC 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95707215"/>
        <c:crosses val="max"/>
        <c:crossBetween val="between"/>
      </c:valAx>
      <c:catAx>
        <c:axId val="159570721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9570596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0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ivotFmts>
      <c:pivotFmt>
        <c:idx val="0"/>
        <c:spPr>
          <a:ln w="28575" cap="rnd">
            <a:noFill/>
            <a:round/>
          </a:ln>
          <a:effectLst/>
        </c:spPr>
        <c:marker>
          <c:symbol val="none"/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28575" cap="rnd">
            <a:noFill/>
            <a:round/>
          </a:ln>
          <a:effectLst/>
        </c:spPr>
        <c:marker>
          <c:symbol val="none"/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noAutofit/>
            </a:bodyPr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0.57091787439613528"/>
                  <c:h val="0.28455692835857976"/>
                </c:manualLayout>
              </c15:layout>
            </c:ext>
          </c:extLst>
        </c:dLbl>
      </c:pivotFmt>
    </c:pivotFmts>
    <c:plotArea>
      <c:layout/>
      <c:lineChart>
        <c:grouping val="stacked"/>
        <c:varyColors val="0"/>
        <c:ser>
          <c:idx val="0"/>
          <c:order val="0"/>
          <c:tx>
            <c:v>Total</c:v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dPt>
            <c:idx val="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E274-4340-A32F-F0D9F2F14E3C}"/>
              </c:ext>
            </c:extLst>
          </c:dPt>
          <c:dLbls>
            <c:dLbl>
              <c:idx val="0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57091787439613528"/>
                      <c:h val="0.2845569283585797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E274-4340-A32F-F0D9F2F14E3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"/>
              <c:pt idx="0">
                <c:v>Total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274-4340-A32F-F0D9F2F14E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4856559"/>
        <c:axId val="754848239"/>
      </c:lineChart>
      <c:catAx>
        <c:axId val="754856559"/>
        <c:scaling>
          <c:orientation val="minMax"/>
        </c:scaling>
        <c:delete val="1"/>
        <c:axPos val="b"/>
        <c:numFmt formatCode="General" sourceLinked="0"/>
        <c:majorTickMark val="none"/>
        <c:minorTickMark val="none"/>
        <c:tickLblPos val="nextTo"/>
        <c:crossAx val="754848239"/>
        <c:crosses val="autoZero"/>
        <c:auto val="1"/>
        <c:lblAlgn val="ctr"/>
        <c:lblOffset val="100"/>
        <c:noMultiLvlLbl val="0"/>
        <c:extLst>
          <c:ext xmlns:c15="http://schemas.microsoft.com/office/drawing/2012/chart" uri="{F40574EE-89B7-4290-83BB-5DA773EAF853}">
            <c15:numFmt c:formatCode="General" c:sourceLinked="1"/>
          </c:ext>
        </c:extLst>
      </c:catAx>
      <c:valAx>
        <c:axId val="754848239"/>
        <c:scaling>
          <c:orientation val="minMax"/>
        </c:scaling>
        <c:delete val="1"/>
        <c:axPos val="l"/>
        <c:numFmt formatCode="General" sourceLinked="0"/>
        <c:majorTickMark val="none"/>
        <c:minorTickMark val="none"/>
        <c:tickLblPos val="nextTo"/>
        <c:crossAx val="754856559"/>
        <c:crosses val="autoZero"/>
        <c:crossBetween val="between"/>
        <c:extLst>
          <c:ext xmlns:c15="http://schemas.microsoft.com/office/drawing/2012/chart" uri="{F40574EE-89B7-4290-83BB-5DA773EAF853}">
            <c15:numFmt c:formatCode="General" c:sourceLinked="1"/>
          </c:ext>
        </c:extLst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5="http://schemas.microsoft.com/office/drawing/2012/chart" uri="{723BEF56-08C2-4564-9609-F4CBC75E7E54}">
      <c15:pivotSource>
        <c15:name>[Startup-DCF-Model.xlsx]PivotChartTable1</c15:name>
        <c15:fmtId val="0"/>
      </c15:pivotSource>
      <c15:pivotOptions>
        <c15:dropZonesVisible val="1"/>
      </c15:pivotOptions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CPI % Change</a:t>
            </a:r>
            <a:r>
              <a:rPr lang="en-US" b="1" baseline="0"/>
              <a:t> Forecast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Fact</c:v>
          </c:tx>
          <c:spPr>
            <a:ln w="12700" cap="rnd">
              <a:solidFill>
                <a:srgbClr val="ADD8E6"/>
              </a:solidFill>
              <a:round/>
            </a:ln>
            <a:effectLst/>
          </c:spPr>
          <c:marker>
            <c:symbol val="none"/>
          </c:marker>
          <c:cat>
            <c:strRef>
              <c:f>'Calc. Inflation (CPI)'!$F$8:$F$72</c:f>
              <c:strCache>
                <c:ptCount val="64"/>
                <c:pt idx="0">
                  <c:v>1962</c:v>
                </c:pt>
                <c:pt idx="1">
                  <c:v>1963</c:v>
                </c:pt>
                <c:pt idx="2">
                  <c:v>1964</c:v>
                </c:pt>
                <c:pt idx="3">
                  <c:v>1965</c:v>
                </c:pt>
                <c:pt idx="4">
                  <c:v>1966</c:v>
                </c:pt>
                <c:pt idx="5">
                  <c:v>1967</c:v>
                </c:pt>
                <c:pt idx="6">
                  <c:v>1968</c:v>
                </c:pt>
                <c:pt idx="7">
                  <c:v>1969</c:v>
                </c:pt>
                <c:pt idx="8">
                  <c:v>1970</c:v>
                </c:pt>
                <c:pt idx="9">
                  <c:v>1971</c:v>
                </c:pt>
                <c:pt idx="10">
                  <c:v>1972</c:v>
                </c:pt>
                <c:pt idx="11">
                  <c:v>1973</c:v>
                </c:pt>
                <c:pt idx="12">
                  <c:v>1974</c:v>
                </c:pt>
                <c:pt idx="13">
                  <c:v>1975</c:v>
                </c:pt>
                <c:pt idx="14">
                  <c:v>1976</c:v>
                </c:pt>
                <c:pt idx="15">
                  <c:v>1977</c:v>
                </c:pt>
                <c:pt idx="16">
                  <c:v>1978</c:v>
                </c:pt>
                <c:pt idx="17">
                  <c:v>1979</c:v>
                </c:pt>
                <c:pt idx="18">
                  <c:v>1980</c:v>
                </c:pt>
                <c:pt idx="19">
                  <c:v>1981</c:v>
                </c:pt>
                <c:pt idx="20">
                  <c:v>1982</c:v>
                </c:pt>
                <c:pt idx="21">
                  <c:v>1983</c:v>
                </c:pt>
                <c:pt idx="22">
                  <c:v>1984</c:v>
                </c:pt>
                <c:pt idx="23">
                  <c:v>1985</c:v>
                </c:pt>
                <c:pt idx="24">
                  <c:v>1986</c:v>
                </c:pt>
                <c:pt idx="25">
                  <c:v>1987</c:v>
                </c:pt>
                <c:pt idx="26">
                  <c:v>1988</c:v>
                </c:pt>
                <c:pt idx="27">
                  <c:v>1989</c:v>
                </c:pt>
                <c:pt idx="28">
                  <c:v>1990</c:v>
                </c:pt>
                <c:pt idx="29">
                  <c:v>1991</c:v>
                </c:pt>
                <c:pt idx="30">
                  <c:v>1992</c:v>
                </c:pt>
                <c:pt idx="31">
                  <c:v>1993</c:v>
                </c:pt>
                <c:pt idx="32">
                  <c:v>1994</c:v>
                </c:pt>
                <c:pt idx="33">
                  <c:v>1995</c:v>
                </c:pt>
                <c:pt idx="34">
                  <c:v>1996</c:v>
                </c:pt>
                <c:pt idx="35">
                  <c:v>1997</c:v>
                </c:pt>
                <c:pt idx="36">
                  <c:v>1998</c:v>
                </c:pt>
                <c:pt idx="37">
                  <c:v>1999</c:v>
                </c:pt>
                <c:pt idx="38">
                  <c:v>2000</c:v>
                </c:pt>
                <c:pt idx="39">
                  <c:v>2001</c:v>
                </c:pt>
                <c:pt idx="40">
                  <c:v>2002</c:v>
                </c:pt>
                <c:pt idx="41">
                  <c:v>2003</c:v>
                </c:pt>
                <c:pt idx="42">
                  <c:v>2004</c:v>
                </c:pt>
                <c:pt idx="43">
                  <c:v>2005</c:v>
                </c:pt>
                <c:pt idx="44">
                  <c:v>2006</c:v>
                </c:pt>
                <c:pt idx="45">
                  <c:v>2007</c:v>
                </c:pt>
                <c:pt idx="46">
                  <c:v>2008</c:v>
                </c:pt>
                <c:pt idx="47">
                  <c:v>2009</c:v>
                </c:pt>
                <c:pt idx="48">
                  <c:v>2010</c:v>
                </c:pt>
                <c:pt idx="49">
                  <c:v>2011</c:v>
                </c:pt>
                <c:pt idx="50">
                  <c:v>2012</c:v>
                </c:pt>
                <c:pt idx="51">
                  <c:v>2013</c:v>
                </c:pt>
                <c:pt idx="52">
                  <c:v>2014</c:v>
                </c:pt>
                <c:pt idx="53">
                  <c:v>2015</c:v>
                </c:pt>
                <c:pt idx="54">
                  <c:v>2016</c:v>
                </c:pt>
                <c:pt idx="55">
                  <c:v>2017</c:v>
                </c:pt>
                <c:pt idx="56">
                  <c:v>2018</c:v>
                </c:pt>
                <c:pt idx="57">
                  <c:v>2019</c:v>
                </c:pt>
                <c:pt idx="58">
                  <c:v>2020</c:v>
                </c:pt>
                <c:pt idx="59">
                  <c:v>2021</c:v>
                </c:pt>
                <c:pt idx="60">
                  <c:v>2022</c:v>
                </c:pt>
                <c:pt idx="61">
                  <c:v>2023</c:v>
                </c:pt>
                <c:pt idx="63">
                  <c:v>REGRESSION SUMMARY OUTPUT: insignificant dependency -&gt; using Moving Average or Exponential Smoothing instead of Linear Regression</c:v>
                </c:pt>
              </c:strCache>
            </c:strRef>
          </c:cat>
          <c:val>
            <c:numRef>
              <c:f>'Calc. Inflation (CPI)'!$G$8:$G$69</c:f>
              <c:numCache>
                <c:formatCode>0.00%</c:formatCode>
                <c:ptCount val="62"/>
                <c:pt idx="0">
                  <c:v>1.1760771417425299E-2</c:v>
                </c:pt>
                <c:pt idx="1">
                  <c:v>1.25605993829886E-2</c:v>
                </c:pt>
                <c:pt idx="2">
                  <c:v>1.3220892274210401E-2</c:v>
                </c:pt>
                <c:pt idx="3">
                  <c:v>1.57869301401533E-2</c:v>
                </c:pt>
                <c:pt idx="4">
                  <c:v>2.9893746365698002E-2</c:v>
                </c:pt>
                <c:pt idx="5">
                  <c:v>2.7845502373927598E-2</c:v>
                </c:pt>
                <c:pt idx="6">
                  <c:v>4.2446941323345103E-2</c:v>
                </c:pt>
                <c:pt idx="7">
                  <c:v>5.4371257485028399E-2</c:v>
                </c:pt>
                <c:pt idx="8">
                  <c:v>5.8836892321674002E-2</c:v>
                </c:pt>
                <c:pt idx="9">
                  <c:v>4.2265608238577904E-2</c:v>
                </c:pt>
                <c:pt idx="10">
                  <c:v>3.2729518320297496E-2</c:v>
                </c:pt>
                <c:pt idx="11">
                  <c:v>6.2587203508071995E-2</c:v>
                </c:pt>
                <c:pt idx="12">
                  <c:v>0.11011067341962001</c:v>
                </c:pt>
                <c:pt idx="13">
                  <c:v>9.1416018925310996E-2</c:v>
                </c:pt>
                <c:pt idx="14">
                  <c:v>5.7748877535222093E-2</c:v>
                </c:pt>
                <c:pt idx="15">
                  <c:v>6.4695550351288697E-2</c:v>
                </c:pt>
                <c:pt idx="16">
                  <c:v>7.6299147649162402E-2</c:v>
                </c:pt>
                <c:pt idx="17">
                  <c:v>0.11253033593051301</c:v>
                </c:pt>
                <c:pt idx="18">
                  <c:v>0.13501722158438501</c:v>
                </c:pt>
                <c:pt idx="19">
                  <c:v>0.10378312765527101</c:v>
                </c:pt>
                <c:pt idx="20">
                  <c:v>6.1583577712611796E-2</c:v>
                </c:pt>
                <c:pt idx="21">
                  <c:v>3.1595303867402703E-2</c:v>
                </c:pt>
                <c:pt idx="22">
                  <c:v>4.3682008368200902E-2</c:v>
                </c:pt>
                <c:pt idx="23">
                  <c:v>3.5279025016035803E-2</c:v>
                </c:pt>
                <c:pt idx="24">
                  <c:v>1.9439281288724599E-2</c:v>
                </c:pt>
                <c:pt idx="25">
                  <c:v>3.5782116538782598E-2</c:v>
                </c:pt>
                <c:pt idx="26">
                  <c:v>4.1000440076279301E-2</c:v>
                </c:pt>
                <c:pt idx="27">
                  <c:v>4.7910942013667898E-2</c:v>
                </c:pt>
                <c:pt idx="28">
                  <c:v>5.4192160290458605E-2</c:v>
                </c:pt>
                <c:pt idx="29">
                  <c:v>4.21583009120498E-2</c:v>
                </c:pt>
                <c:pt idx="30">
                  <c:v>3.0416156670746201E-2</c:v>
                </c:pt>
                <c:pt idx="31">
                  <c:v>2.9696501752092999E-2</c:v>
                </c:pt>
                <c:pt idx="32">
                  <c:v>2.5956047759127999E-2</c:v>
                </c:pt>
                <c:pt idx="33">
                  <c:v>2.8054196885365701E-2</c:v>
                </c:pt>
                <c:pt idx="34">
                  <c:v>2.9366728644865198E-2</c:v>
                </c:pt>
                <c:pt idx="35">
                  <c:v>2.3375657440365401E-2</c:v>
                </c:pt>
                <c:pt idx="36">
                  <c:v>1.5470072159061701E-2</c:v>
                </c:pt>
                <c:pt idx="37">
                  <c:v>2.1931394100506298E-2</c:v>
                </c:pt>
                <c:pt idx="38">
                  <c:v>3.3666833416707502E-2</c:v>
                </c:pt>
                <c:pt idx="39">
                  <c:v>2.8166287567150099E-2</c:v>
                </c:pt>
                <c:pt idx="40">
                  <c:v>1.5956695693103099E-2</c:v>
                </c:pt>
                <c:pt idx="41">
                  <c:v>2.29799851742034E-2</c:v>
                </c:pt>
                <c:pt idx="42">
                  <c:v>2.6675724637681201E-2</c:v>
                </c:pt>
                <c:pt idx="43">
                  <c:v>3.3658299880895103E-2</c:v>
                </c:pt>
                <c:pt idx="44">
                  <c:v>3.2220894503242697E-2</c:v>
                </c:pt>
                <c:pt idx="45">
                  <c:v>2.87055029561335E-2</c:v>
                </c:pt>
                <c:pt idx="46">
                  <c:v>3.8149533987371899E-2</c:v>
                </c:pt>
                <c:pt idx="47">
                  <c:v>-3.2035759262981599E-3</c:v>
                </c:pt>
                <c:pt idx="48">
                  <c:v>1.6365695501279601E-2</c:v>
                </c:pt>
                <c:pt idx="49">
                  <c:v>3.1396522774535002E-2</c:v>
                </c:pt>
                <c:pt idx="50">
                  <c:v>2.07319097350348E-2</c:v>
                </c:pt>
                <c:pt idx="51">
                  <c:v>1.4659715509760101E-2</c:v>
                </c:pt>
                <c:pt idx="52">
                  <c:v>1.6154632879984799E-2</c:v>
                </c:pt>
                <c:pt idx="53">
                  <c:v>1.21137232536927E-3</c:v>
                </c:pt>
                <c:pt idx="54">
                  <c:v>1.26736054340002E-2</c:v>
                </c:pt>
                <c:pt idx="55">
                  <c:v>2.13144495002692E-2</c:v>
                </c:pt>
                <c:pt idx="56">
                  <c:v>2.4389995145258202E-2</c:v>
                </c:pt>
                <c:pt idx="57">
                  <c:v>1.8128935607861E-2</c:v>
                </c:pt>
                <c:pt idx="58">
                  <c:v>1.2512794101346002E-2</c:v>
                </c:pt>
                <c:pt idx="59">
                  <c:v>4.68255979076714E-2</c:v>
                </c:pt>
                <c:pt idx="60">
                  <c:v>7.9864819690394398E-2</c:v>
                </c:pt>
                <c:pt idx="61">
                  <c:v>4.2186607795356296E-2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CEE-4441-BDEA-1E7F8B658B12}"/>
            </c:ext>
          </c:extLst>
        </c:ser>
        <c:ser>
          <c:idx val="1"/>
          <c:order val="1"/>
          <c:tx>
            <c:v>Best Forecast Model</c:v>
          </c:tx>
          <c:spPr>
            <a:ln w="12700" cap="rnd">
              <a:solidFill>
                <a:srgbClr val="FF7F50"/>
              </a:solidFill>
              <a:round/>
            </a:ln>
            <a:effectLst/>
          </c:spPr>
          <c:marker>
            <c:symbol val="none"/>
          </c:marker>
          <c:cat>
            <c:strRef>
              <c:f>'Calc. Inflation (CPI)'!$F$8:$F$72</c:f>
              <c:strCache>
                <c:ptCount val="64"/>
                <c:pt idx="0">
                  <c:v>1962</c:v>
                </c:pt>
                <c:pt idx="1">
                  <c:v>1963</c:v>
                </c:pt>
                <c:pt idx="2">
                  <c:v>1964</c:v>
                </c:pt>
                <c:pt idx="3">
                  <c:v>1965</c:v>
                </c:pt>
                <c:pt idx="4">
                  <c:v>1966</c:v>
                </c:pt>
                <c:pt idx="5">
                  <c:v>1967</c:v>
                </c:pt>
                <c:pt idx="6">
                  <c:v>1968</c:v>
                </c:pt>
                <c:pt idx="7">
                  <c:v>1969</c:v>
                </c:pt>
                <c:pt idx="8">
                  <c:v>1970</c:v>
                </c:pt>
                <c:pt idx="9">
                  <c:v>1971</c:v>
                </c:pt>
                <c:pt idx="10">
                  <c:v>1972</c:v>
                </c:pt>
                <c:pt idx="11">
                  <c:v>1973</c:v>
                </c:pt>
                <c:pt idx="12">
                  <c:v>1974</c:v>
                </c:pt>
                <c:pt idx="13">
                  <c:v>1975</c:v>
                </c:pt>
                <c:pt idx="14">
                  <c:v>1976</c:v>
                </c:pt>
                <c:pt idx="15">
                  <c:v>1977</c:v>
                </c:pt>
                <c:pt idx="16">
                  <c:v>1978</c:v>
                </c:pt>
                <c:pt idx="17">
                  <c:v>1979</c:v>
                </c:pt>
                <c:pt idx="18">
                  <c:v>1980</c:v>
                </c:pt>
                <c:pt idx="19">
                  <c:v>1981</c:v>
                </c:pt>
                <c:pt idx="20">
                  <c:v>1982</c:v>
                </c:pt>
                <c:pt idx="21">
                  <c:v>1983</c:v>
                </c:pt>
                <c:pt idx="22">
                  <c:v>1984</c:v>
                </c:pt>
                <c:pt idx="23">
                  <c:v>1985</c:v>
                </c:pt>
                <c:pt idx="24">
                  <c:v>1986</c:v>
                </c:pt>
                <c:pt idx="25">
                  <c:v>1987</c:v>
                </c:pt>
                <c:pt idx="26">
                  <c:v>1988</c:v>
                </c:pt>
                <c:pt idx="27">
                  <c:v>1989</c:v>
                </c:pt>
                <c:pt idx="28">
                  <c:v>1990</c:v>
                </c:pt>
                <c:pt idx="29">
                  <c:v>1991</c:v>
                </c:pt>
                <c:pt idx="30">
                  <c:v>1992</c:v>
                </c:pt>
                <c:pt idx="31">
                  <c:v>1993</c:v>
                </c:pt>
                <c:pt idx="32">
                  <c:v>1994</c:v>
                </c:pt>
                <c:pt idx="33">
                  <c:v>1995</c:v>
                </c:pt>
                <c:pt idx="34">
                  <c:v>1996</c:v>
                </c:pt>
                <c:pt idx="35">
                  <c:v>1997</c:v>
                </c:pt>
                <c:pt idx="36">
                  <c:v>1998</c:v>
                </c:pt>
                <c:pt idx="37">
                  <c:v>1999</c:v>
                </c:pt>
                <c:pt idx="38">
                  <c:v>2000</c:v>
                </c:pt>
                <c:pt idx="39">
                  <c:v>2001</c:v>
                </c:pt>
                <c:pt idx="40">
                  <c:v>2002</c:v>
                </c:pt>
                <c:pt idx="41">
                  <c:v>2003</c:v>
                </c:pt>
                <c:pt idx="42">
                  <c:v>2004</c:v>
                </c:pt>
                <c:pt idx="43">
                  <c:v>2005</c:v>
                </c:pt>
                <c:pt idx="44">
                  <c:v>2006</c:v>
                </c:pt>
                <c:pt idx="45">
                  <c:v>2007</c:v>
                </c:pt>
                <c:pt idx="46">
                  <c:v>2008</c:v>
                </c:pt>
                <c:pt idx="47">
                  <c:v>2009</c:v>
                </c:pt>
                <c:pt idx="48">
                  <c:v>2010</c:v>
                </c:pt>
                <c:pt idx="49">
                  <c:v>2011</c:v>
                </c:pt>
                <c:pt idx="50">
                  <c:v>2012</c:v>
                </c:pt>
                <c:pt idx="51">
                  <c:v>2013</c:v>
                </c:pt>
                <c:pt idx="52">
                  <c:v>2014</c:v>
                </c:pt>
                <c:pt idx="53">
                  <c:v>2015</c:v>
                </c:pt>
                <c:pt idx="54">
                  <c:v>2016</c:v>
                </c:pt>
                <c:pt idx="55">
                  <c:v>2017</c:v>
                </c:pt>
                <c:pt idx="56">
                  <c:v>2018</c:v>
                </c:pt>
                <c:pt idx="57">
                  <c:v>2019</c:v>
                </c:pt>
                <c:pt idx="58">
                  <c:v>2020</c:v>
                </c:pt>
                <c:pt idx="59">
                  <c:v>2021</c:v>
                </c:pt>
                <c:pt idx="60">
                  <c:v>2022</c:v>
                </c:pt>
                <c:pt idx="61">
                  <c:v>2023</c:v>
                </c:pt>
                <c:pt idx="63">
                  <c:v>REGRESSION SUMMARY OUTPUT: insignificant dependency -&gt; using Moving Average or Exponential Smoothing instead of Linear Regression</c:v>
                </c:pt>
              </c:strCache>
            </c:strRef>
          </c:cat>
          <c:val>
            <c:numRef>
              <c:f>'Calc. Inflation (CPI)'!$X$8:$X$72</c:f>
              <c:numCache>
                <c:formatCode>0.00%</c:formatCode>
                <c:ptCount val="65"/>
                <c:pt idx="0">
                  <c:v>1.07036223311303E-2</c:v>
                </c:pt>
                <c:pt idx="1">
                  <c:v>1.11264819656483E-2</c:v>
                </c:pt>
                <c:pt idx="2">
                  <c:v>1.170012893258442E-2</c:v>
                </c:pt>
                <c:pt idx="3">
                  <c:v>1.2308434269234812E-2</c:v>
                </c:pt>
                <c:pt idx="4">
                  <c:v>1.3699832617602208E-2</c:v>
                </c:pt>
                <c:pt idx="5">
                  <c:v>2.0177398116840526E-2</c:v>
                </c:pt>
                <c:pt idx="6">
                  <c:v>2.3244639819675356E-2</c:v>
                </c:pt>
                <c:pt idx="7">
                  <c:v>3.0925560421143257E-2</c:v>
                </c:pt>
                <c:pt idx="8">
                  <c:v>4.0303839246697316E-2</c:v>
                </c:pt>
                <c:pt idx="9">
                  <c:v>4.7717060476687993E-2</c:v>
                </c:pt>
                <c:pt idx="10">
                  <c:v>4.5536479581443953E-2</c:v>
                </c:pt>
                <c:pt idx="11">
                  <c:v>4.0413695076985369E-2</c:v>
                </c:pt>
                <c:pt idx="12">
                  <c:v>4.9283098449420019E-2</c:v>
                </c:pt>
                <c:pt idx="13">
                  <c:v>7.3614128437500009E-2</c:v>
                </c:pt>
                <c:pt idx="14">
                  <c:v>8.0734884632624404E-2</c:v>
                </c:pt>
                <c:pt idx="15">
                  <c:v>7.1540481793663485E-2</c:v>
                </c:pt>
                <c:pt idx="16">
                  <c:v>6.8802509216713575E-2</c:v>
                </c:pt>
                <c:pt idx="17">
                  <c:v>7.1801164589693101E-2</c:v>
                </c:pt>
                <c:pt idx="18">
                  <c:v>8.8092833126021064E-2</c:v>
                </c:pt>
                <c:pt idx="19">
                  <c:v>0.10686258850936664</c:v>
                </c:pt>
                <c:pt idx="20">
                  <c:v>0.10563080416772838</c:v>
                </c:pt>
                <c:pt idx="21">
                  <c:v>8.801191358568175E-2</c:v>
                </c:pt>
                <c:pt idx="22">
                  <c:v>6.544526969837014E-2</c:v>
                </c:pt>
                <c:pt idx="23">
                  <c:v>5.6739965166302447E-2</c:v>
                </c:pt>
                <c:pt idx="24">
                  <c:v>4.8155589106195794E-2</c:v>
                </c:pt>
                <c:pt idx="25">
                  <c:v>3.6669065979207313E-2</c:v>
                </c:pt>
                <c:pt idx="26">
                  <c:v>3.6314286203037428E-2</c:v>
                </c:pt>
                <c:pt idx="27">
                  <c:v>3.8188747752334176E-2</c:v>
                </c:pt>
                <c:pt idx="28">
                  <c:v>4.2077625456867662E-2</c:v>
                </c:pt>
                <c:pt idx="29">
                  <c:v>4.6923439390304036E-2</c:v>
                </c:pt>
                <c:pt idx="30">
                  <c:v>4.5017383999002347E-2</c:v>
                </c:pt>
                <c:pt idx="31">
                  <c:v>3.9176893067699892E-2</c:v>
                </c:pt>
                <c:pt idx="32">
                  <c:v>3.5384736541457136E-2</c:v>
                </c:pt>
                <c:pt idx="33">
                  <c:v>3.1613261028525484E-2</c:v>
                </c:pt>
                <c:pt idx="34">
                  <c:v>3.0189635371261569E-2</c:v>
                </c:pt>
                <c:pt idx="35">
                  <c:v>2.9860472680703021E-2</c:v>
                </c:pt>
                <c:pt idx="36">
                  <c:v>2.7266546584567973E-2</c:v>
                </c:pt>
                <c:pt idx="37">
                  <c:v>2.2547956814365465E-2</c:v>
                </c:pt>
                <c:pt idx="38">
                  <c:v>2.2301331728821799E-2</c:v>
                </c:pt>
                <c:pt idx="39">
                  <c:v>2.6847532403976082E-2</c:v>
                </c:pt>
                <c:pt idx="40">
                  <c:v>2.7375034469245687E-2</c:v>
                </c:pt>
                <c:pt idx="41">
                  <c:v>2.280769895878865E-2</c:v>
                </c:pt>
                <c:pt idx="42">
                  <c:v>2.2876613444954549E-2</c:v>
                </c:pt>
                <c:pt idx="43">
                  <c:v>2.4396257922045209E-2</c:v>
                </c:pt>
                <c:pt idx="44">
                  <c:v>2.8101074705585163E-2</c:v>
                </c:pt>
                <c:pt idx="45">
                  <c:v>2.9749002624648177E-2</c:v>
                </c:pt>
                <c:pt idx="46">
                  <c:v>2.9331602757242305E-2</c:v>
                </c:pt>
                <c:pt idx="47">
                  <c:v>3.2858775249294148E-2</c:v>
                </c:pt>
                <c:pt idx="48">
                  <c:v>1.8433834779057225E-2</c:v>
                </c:pt>
                <c:pt idx="49">
                  <c:v>1.7606579067946174E-2</c:v>
                </c:pt>
                <c:pt idx="50">
                  <c:v>2.3122556550581708E-2</c:v>
                </c:pt>
                <c:pt idx="51">
                  <c:v>2.2166297824362944E-2</c:v>
                </c:pt>
                <c:pt idx="52">
                  <c:v>1.9163664898521806E-2</c:v>
                </c:pt>
                <c:pt idx="53">
                  <c:v>1.7960052091107005E-2</c:v>
                </c:pt>
                <c:pt idx="54">
                  <c:v>1.1260580184811912E-2</c:v>
                </c:pt>
                <c:pt idx="55">
                  <c:v>1.1825790284487226E-2</c:v>
                </c:pt>
                <c:pt idx="56">
                  <c:v>1.5621253970800015E-2</c:v>
                </c:pt>
                <c:pt idx="57">
                  <c:v>1.9128750440583292E-2</c:v>
                </c:pt>
                <c:pt idx="58">
                  <c:v>1.8728824507494378E-2</c:v>
                </c:pt>
                <c:pt idx="59">
                  <c:v>1.6242412345035026E-2</c:v>
                </c:pt>
                <c:pt idx="60">
                  <c:v>2.8475686570089576E-2</c:v>
                </c:pt>
                <c:pt idx="61">
                  <c:v>4.9031339818211506E-2</c:v>
                </c:pt>
                <c:pt idx="62">
                  <c:v>4.629344700906942E-2</c:v>
                </c:pt>
                <c:pt idx="63">
                  <c:v>4.629344700906942E-2</c:v>
                </c:pt>
                <c:pt idx="64">
                  <c:v>4.629344700906942E-2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1CEE-4441-BDEA-1E7F8B658B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5269104"/>
        <c:axId val="2075274096"/>
      </c:lineChart>
      <c:catAx>
        <c:axId val="2075269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5274096"/>
        <c:crosses val="autoZero"/>
        <c:auto val="1"/>
        <c:lblAlgn val="ctr"/>
        <c:lblOffset val="100"/>
        <c:tickLblSkip val="10"/>
        <c:noMultiLvlLbl val="0"/>
      </c:catAx>
      <c:valAx>
        <c:axId val="2075274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5269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400" b="1"/>
              <a:t>S&amp;P 500 Yield Forecast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Fact</c:v>
          </c:tx>
          <c:spPr>
            <a:ln w="12700" cap="rnd">
              <a:solidFill>
                <a:srgbClr val="ADD8E6"/>
              </a:solidFill>
              <a:round/>
            </a:ln>
            <a:effectLst/>
          </c:spPr>
          <c:marker>
            <c:symbol val="none"/>
          </c:marker>
          <c:cat>
            <c:strRef>
              <c:f>'Calc. WACC'!$J$21:$J$105</c:f>
              <c:strCache>
                <c:ptCount val="85"/>
                <c:pt idx="0">
                  <c:v>1943</c:v>
                </c:pt>
                <c:pt idx="1">
                  <c:v>1944</c:v>
                </c:pt>
                <c:pt idx="2">
                  <c:v>1945</c:v>
                </c:pt>
                <c:pt idx="3">
                  <c:v>1946</c:v>
                </c:pt>
                <c:pt idx="4">
                  <c:v>1947</c:v>
                </c:pt>
                <c:pt idx="5">
                  <c:v>1948</c:v>
                </c:pt>
                <c:pt idx="6">
                  <c:v>1949</c:v>
                </c:pt>
                <c:pt idx="7">
                  <c:v>1950</c:v>
                </c:pt>
                <c:pt idx="8">
                  <c:v>1951</c:v>
                </c:pt>
                <c:pt idx="9">
                  <c:v>1952</c:v>
                </c:pt>
                <c:pt idx="10">
                  <c:v>1953</c:v>
                </c:pt>
                <c:pt idx="11">
                  <c:v>1954</c:v>
                </c:pt>
                <c:pt idx="12">
                  <c:v>1955</c:v>
                </c:pt>
                <c:pt idx="13">
                  <c:v>1956</c:v>
                </c:pt>
                <c:pt idx="14">
                  <c:v>1957</c:v>
                </c:pt>
                <c:pt idx="15">
                  <c:v>1958</c:v>
                </c:pt>
                <c:pt idx="16">
                  <c:v>1959</c:v>
                </c:pt>
                <c:pt idx="17">
                  <c:v>1960</c:v>
                </c:pt>
                <c:pt idx="18">
                  <c:v>1961</c:v>
                </c:pt>
                <c:pt idx="19">
                  <c:v>1962</c:v>
                </c:pt>
                <c:pt idx="20">
                  <c:v>1963</c:v>
                </c:pt>
                <c:pt idx="21">
                  <c:v>1964</c:v>
                </c:pt>
                <c:pt idx="22">
                  <c:v>1965</c:v>
                </c:pt>
                <c:pt idx="23">
                  <c:v>1966</c:v>
                </c:pt>
                <c:pt idx="24">
                  <c:v>1967</c:v>
                </c:pt>
                <c:pt idx="25">
                  <c:v>1968</c:v>
                </c:pt>
                <c:pt idx="26">
                  <c:v>1969</c:v>
                </c:pt>
                <c:pt idx="27">
                  <c:v>1970</c:v>
                </c:pt>
                <c:pt idx="28">
                  <c:v>1971</c:v>
                </c:pt>
                <c:pt idx="29">
                  <c:v>1972</c:v>
                </c:pt>
                <c:pt idx="30">
                  <c:v>1973</c:v>
                </c:pt>
                <c:pt idx="31">
                  <c:v>1974</c:v>
                </c:pt>
                <c:pt idx="32">
                  <c:v>1975</c:v>
                </c:pt>
                <c:pt idx="33">
                  <c:v>1976</c:v>
                </c:pt>
                <c:pt idx="34">
                  <c:v>1977</c:v>
                </c:pt>
                <c:pt idx="35">
                  <c:v>1978</c:v>
                </c:pt>
                <c:pt idx="36">
                  <c:v>1979</c:v>
                </c:pt>
                <c:pt idx="37">
                  <c:v>1980</c:v>
                </c:pt>
                <c:pt idx="38">
                  <c:v>1981</c:v>
                </c:pt>
                <c:pt idx="39">
                  <c:v>1982</c:v>
                </c:pt>
                <c:pt idx="40">
                  <c:v>1983</c:v>
                </c:pt>
                <c:pt idx="41">
                  <c:v>1984</c:v>
                </c:pt>
                <c:pt idx="42">
                  <c:v>1985</c:v>
                </c:pt>
                <c:pt idx="43">
                  <c:v>1986</c:v>
                </c:pt>
                <c:pt idx="44">
                  <c:v>1987</c:v>
                </c:pt>
                <c:pt idx="45">
                  <c:v>1988</c:v>
                </c:pt>
                <c:pt idx="46">
                  <c:v>1989</c:v>
                </c:pt>
                <c:pt idx="47">
                  <c:v>1990</c:v>
                </c:pt>
                <c:pt idx="48">
                  <c:v>1991</c:v>
                </c:pt>
                <c:pt idx="49">
                  <c:v>1992</c:v>
                </c:pt>
                <c:pt idx="50">
                  <c:v>1993</c:v>
                </c:pt>
                <c:pt idx="51">
                  <c:v>1994</c:v>
                </c:pt>
                <c:pt idx="52">
                  <c:v>1995</c:v>
                </c:pt>
                <c:pt idx="53">
                  <c:v>1996</c:v>
                </c:pt>
                <c:pt idx="54">
                  <c:v>1997</c:v>
                </c:pt>
                <c:pt idx="55">
                  <c:v>1998</c:v>
                </c:pt>
                <c:pt idx="56">
                  <c:v>1999</c:v>
                </c:pt>
                <c:pt idx="57">
                  <c:v>2000</c:v>
                </c:pt>
                <c:pt idx="58">
                  <c:v>2001</c:v>
                </c:pt>
                <c:pt idx="59">
                  <c:v>2002</c:v>
                </c:pt>
                <c:pt idx="60">
                  <c:v>2003</c:v>
                </c:pt>
                <c:pt idx="61">
                  <c:v>2004</c:v>
                </c:pt>
                <c:pt idx="62">
                  <c:v>2005</c:v>
                </c:pt>
                <c:pt idx="63">
                  <c:v>2006</c:v>
                </c:pt>
                <c:pt idx="64">
                  <c:v>2007</c:v>
                </c:pt>
                <c:pt idx="65">
                  <c:v>2008</c:v>
                </c:pt>
                <c:pt idx="66">
                  <c:v>2009</c:v>
                </c:pt>
                <c:pt idx="67">
                  <c:v>2010</c:v>
                </c:pt>
                <c:pt idx="68">
                  <c:v>2011</c:v>
                </c:pt>
                <c:pt idx="69">
                  <c:v>2012</c:v>
                </c:pt>
                <c:pt idx="70">
                  <c:v>2013</c:v>
                </c:pt>
                <c:pt idx="71">
                  <c:v>2014</c:v>
                </c:pt>
                <c:pt idx="72">
                  <c:v>2015</c:v>
                </c:pt>
                <c:pt idx="73">
                  <c:v>2016</c:v>
                </c:pt>
                <c:pt idx="74">
                  <c:v>2017</c:v>
                </c:pt>
                <c:pt idx="75">
                  <c:v>2018</c:v>
                </c:pt>
                <c:pt idx="76">
                  <c:v>2019</c:v>
                </c:pt>
                <c:pt idx="77">
                  <c:v>2020</c:v>
                </c:pt>
                <c:pt idx="78">
                  <c:v>2021</c:v>
                </c:pt>
                <c:pt idx="79">
                  <c:v>2022</c:v>
                </c:pt>
                <c:pt idx="80">
                  <c:v>2023</c:v>
                </c:pt>
                <c:pt idx="82">
                  <c:v>REGRESSION SUMMARY OUTPUT: insignificant dependency -&gt; using Moving Average or Exponential Smoothing instead of Linear Regression</c:v>
                </c:pt>
                <c:pt idx="84">
                  <c:v>Regression Statistics</c:v>
                </c:pt>
              </c:strCache>
            </c:strRef>
          </c:cat>
          <c:val>
            <c:numRef>
              <c:f>'Calc. WACC'!$L$21:$L$101</c:f>
              <c:numCache>
                <c:formatCode>0.0%</c:formatCode>
                <c:ptCount val="81"/>
                <c:pt idx="0">
                  <c:v>0.19447287615148418</c:v>
                </c:pt>
                <c:pt idx="1">
                  <c:v>0.13796058269065975</c:v>
                </c:pt>
                <c:pt idx="2">
                  <c:v>0.30722891566265065</c:v>
                </c:pt>
                <c:pt idx="3">
                  <c:v>-0.11866359447004601</c:v>
                </c:pt>
                <c:pt idx="4">
                  <c:v>0</c:v>
                </c:pt>
                <c:pt idx="5">
                  <c:v>-6.5359477124183937E-3</c:v>
                </c:pt>
                <c:pt idx="6">
                  <c:v>0.10263157894736857</c:v>
                </c:pt>
                <c:pt idx="7">
                  <c:v>0.21778042959427196</c:v>
                </c:pt>
                <c:pt idx="8">
                  <c:v>0.16462518373346396</c:v>
                </c:pt>
                <c:pt idx="9">
                  <c:v>0.1177955405973917</c:v>
                </c:pt>
                <c:pt idx="10">
                  <c:v>-6.6240120436582672E-2</c:v>
                </c:pt>
                <c:pt idx="11">
                  <c:v>0.45022168480451424</c:v>
                </c:pt>
                <c:pt idx="12">
                  <c:v>0.26403557531962202</c:v>
                </c:pt>
                <c:pt idx="13">
                  <c:v>2.6165347405453055E-2</c:v>
                </c:pt>
                <c:pt idx="14">
                  <c:v>-0.14313263338332974</c:v>
                </c:pt>
                <c:pt idx="15">
                  <c:v>0.38059514878719675</c:v>
                </c:pt>
                <c:pt idx="16">
                  <c:v>8.4767252309364244E-2</c:v>
                </c:pt>
                <c:pt idx="17">
                  <c:v>-2.9721155451661398E-2</c:v>
                </c:pt>
                <c:pt idx="18">
                  <c:v>0.23128549303045945</c:v>
                </c:pt>
                <c:pt idx="19">
                  <c:v>-0.11809923130677842</c:v>
                </c:pt>
                <c:pt idx="20">
                  <c:v>0.18890649762282083</c:v>
                </c:pt>
                <c:pt idx="21">
                  <c:v>0.12969874700079984</c:v>
                </c:pt>
                <c:pt idx="22">
                  <c:v>9.0619469026548757E-2</c:v>
                </c:pt>
                <c:pt idx="23">
                  <c:v>-0.13090987774532087</c:v>
                </c:pt>
                <c:pt idx="24">
                  <c:v>0.20092120004979461</c:v>
                </c:pt>
                <c:pt idx="25">
                  <c:v>7.6604125634912409E-2</c:v>
                </c:pt>
                <c:pt idx="26">
                  <c:v>-0.11361448103215865</c:v>
                </c:pt>
                <c:pt idx="27">
                  <c:v>9.776232891592811E-4</c:v>
                </c:pt>
                <c:pt idx="28">
                  <c:v>0.10786760716223545</c:v>
                </c:pt>
                <c:pt idx="29">
                  <c:v>0.15633264766382596</c:v>
                </c:pt>
                <c:pt idx="30">
                  <c:v>-0.17365523083439222</c:v>
                </c:pt>
                <c:pt idx="31">
                  <c:v>-0.29718093285494612</c:v>
                </c:pt>
                <c:pt idx="32">
                  <c:v>0.31549008168027998</c:v>
                </c:pt>
                <c:pt idx="33">
                  <c:v>0.19148464353032482</c:v>
                </c:pt>
                <c:pt idx="34">
                  <c:v>-0.11501954215522055</c:v>
                </c:pt>
                <c:pt idx="35">
                  <c:v>1.062039957939017E-2</c:v>
                </c:pt>
                <c:pt idx="36">
                  <c:v>0.12308812818645301</c:v>
                </c:pt>
                <c:pt idx="37">
                  <c:v>0.25773577913655726</c:v>
                </c:pt>
                <c:pt idx="38">
                  <c:v>-9.730406599882141E-2</c:v>
                </c:pt>
                <c:pt idx="39">
                  <c:v>0.14761321909424716</c:v>
                </c:pt>
                <c:pt idx="40">
                  <c:v>0.17271046643913554</c:v>
                </c:pt>
                <c:pt idx="41">
                  <c:v>1.4005941914751727E-2</c:v>
                </c:pt>
                <c:pt idx="42">
                  <c:v>0.26333413059076771</c:v>
                </c:pt>
                <c:pt idx="43">
                  <c:v>0.1462040893600908</c:v>
                </c:pt>
                <c:pt idx="44">
                  <c:v>2.0275013420324669E-2</c:v>
                </c:pt>
                <c:pt idx="45">
                  <c:v>0.12400841832604829</c:v>
                </c:pt>
                <c:pt idx="46">
                  <c:v>0.27250468097364233</c:v>
                </c:pt>
                <c:pt idx="47">
                  <c:v>-6.5591397849462232E-2</c:v>
                </c:pt>
                <c:pt idx="48">
                  <c:v>0.26306704621161631</c:v>
                </c:pt>
                <c:pt idx="49">
                  <c:v>4.4642643074636182E-2</c:v>
                </c:pt>
                <c:pt idx="50">
                  <c:v>7.0551513621445475E-2</c:v>
                </c:pt>
                <c:pt idx="51">
                  <c:v>-1.5392860971165198E-2</c:v>
                </c:pt>
                <c:pt idx="52">
                  <c:v>0.34110653863740276</c:v>
                </c:pt>
                <c:pt idx="53">
                  <c:v>0.20263666325718843</c:v>
                </c:pt>
                <c:pt idx="54">
                  <c:v>0.31008181008181002</c:v>
                </c:pt>
                <c:pt idx="55">
                  <c:v>0.2666859021258618</c:v>
                </c:pt>
                <c:pt idx="56">
                  <c:v>0.19526044759727632</c:v>
                </c:pt>
                <c:pt idx="57">
                  <c:v>-0.10139186659860475</c:v>
                </c:pt>
                <c:pt idx="58">
                  <c:v>-0.13042687914684767</c:v>
                </c:pt>
                <c:pt idx="59">
                  <c:v>-0.23365967528395223</c:v>
                </c:pt>
                <c:pt idx="60">
                  <c:v>0.26380395990088884</c:v>
                </c:pt>
                <c:pt idx="61">
                  <c:v>8.9934527663860703E-2</c:v>
                </c:pt>
                <c:pt idx="62">
                  <c:v>3.0010231698461853E-2</c:v>
                </c:pt>
                <c:pt idx="63">
                  <c:v>0.13619431382130753</c:v>
                </c:pt>
                <c:pt idx="64">
                  <c:v>3.529577663399841E-2</c:v>
                </c:pt>
                <c:pt idx="65">
                  <c:v>-0.38485793674575713</c:v>
                </c:pt>
                <c:pt idx="66">
                  <c:v>0.23454193191253794</c:v>
                </c:pt>
                <c:pt idx="67">
                  <c:v>0.12782710070845682</c:v>
                </c:pt>
                <c:pt idx="68">
                  <c:v>-3.1805604147602644E-5</c:v>
                </c:pt>
                <c:pt idx="69">
                  <c:v>0.13405693384223932</c:v>
                </c:pt>
                <c:pt idx="70">
                  <c:v>0.29601245275874871</c:v>
                </c:pt>
                <c:pt idx="71">
                  <c:v>0.11390638187366109</c:v>
                </c:pt>
                <c:pt idx="72">
                  <c:v>-7.2660158336976229E-3</c:v>
                </c:pt>
                <c:pt idx="73">
                  <c:v>9.5350157049619785E-2</c:v>
                </c:pt>
                <c:pt idx="74">
                  <c:v>0.19419964892376831</c:v>
                </c:pt>
                <c:pt idx="75">
                  <c:v>-6.2372597349650928E-2</c:v>
                </c:pt>
                <c:pt idx="76">
                  <c:v>0.28878074077028953</c:v>
                </c:pt>
                <c:pt idx="77">
                  <c:v>0.16258921994069542</c:v>
                </c:pt>
                <c:pt idx="78">
                  <c:v>0.268927362908572</c:v>
                </c:pt>
                <c:pt idx="79">
                  <c:v>-0.19442824232404152</c:v>
                </c:pt>
                <c:pt idx="80">
                  <c:v>0.12717280895949987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911D-4BBA-857B-DFFEC8AB6C79}"/>
            </c:ext>
          </c:extLst>
        </c:ser>
        <c:ser>
          <c:idx val="2"/>
          <c:order val="1"/>
          <c:tx>
            <c:v>Forecast</c:v>
          </c:tx>
          <c:spPr>
            <a:ln w="12700" cap="rnd">
              <a:solidFill>
                <a:srgbClr val="FF7F50"/>
              </a:solidFill>
              <a:round/>
            </a:ln>
            <a:effectLst/>
          </c:spPr>
          <c:marker>
            <c:symbol val="none"/>
          </c:marker>
          <c:cat>
            <c:strRef>
              <c:f>'Calc. WACC'!$J$21:$J$105</c:f>
              <c:strCache>
                <c:ptCount val="85"/>
                <c:pt idx="0">
                  <c:v>1943</c:v>
                </c:pt>
                <c:pt idx="1">
                  <c:v>1944</c:v>
                </c:pt>
                <c:pt idx="2">
                  <c:v>1945</c:v>
                </c:pt>
                <c:pt idx="3">
                  <c:v>1946</c:v>
                </c:pt>
                <c:pt idx="4">
                  <c:v>1947</c:v>
                </c:pt>
                <c:pt idx="5">
                  <c:v>1948</c:v>
                </c:pt>
                <c:pt idx="6">
                  <c:v>1949</c:v>
                </c:pt>
                <c:pt idx="7">
                  <c:v>1950</c:v>
                </c:pt>
                <c:pt idx="8">
                  <c:v>1951</c:v>
                </c:pt>
                <c:pt idx="9">
                  <c:v>1952</c:v>
                </c:pt>
                <c:pt idx="10">
                  <c:v>1953</c:v>
                </c:pt>
                <c:pt idx="11">
                  <c:v>1954</c:v>
                </c:pt>
                <c:pt idx="12">
                  <c:v>1955</c:v>
                </c:pt>
                <c:pt idx="13">
                  <c:v>1956</c:v>
                </c:pt>
                <c:pt idx="14">
                  <c:v>1957</c:v>
                </c:pt>
                <c:pt idx="15">
                  <c:v>1958</c:v>
                </c:pt>
                <c:pt idx="16">
                  <c:v>1959</c:v>
                </c:pt>
                <c:pt idx="17">
                  <c:v>1960</c:v>
                </c:pt>
                <c:pt idx="18">
                  <c:v>1961</c:v>
                </c:pt>
                <c:pt idx="19">
                  <c:v>1962</c:v>
                </c:pt>
                <c:pt idx="20">
                  <c:v>1963</c:v>
                </c:pt>
                <c:pt idx="21">
                  <c:v>1964</c:v>
                </c:pt>
                <c:pt idx="22">
                  <c:v>1965</c:v>
                </c:pt>
                <c:pt idx="23">
                  <c:v>1966</c:v>
                </c:pt>
                <c:pt idx="24">
                  <c:v>1967</c:v>
                </c:pt>
                <c:pt idx="25">
                  <c:v>1968</c:v>
                </c:pt>
                <c:pt idx="26">
                  <c:v>1969</c:v>
                </c:pt>
                <c:pt idx="27">
                  <c:v>1970</c:v>
                </c:pt>
                <c:pt idx="28">
                  <c:v>1971</c:v>
                </c:pt>
                <c:pt idx="29">
                  <c:v>1972</c:v>
                </c:pt>
                <c:pt idx="30">
                  <c:v>1973</c:v>
                </c:pt>
                <c:pt idx="31">
                  <c:v>1974</c:v>
                </c:pt>
                <c:pt idx="32">
                  <c:v>1975</c:v>
                </c:pt>
                <c:pt idx="33">
                  <c:v>1976</c:v>
                </c:pt>
                <c:pt idx="34">
                  <c:v>1977</c:v>
                </c:pt>
                <c:pt idx="35">
                  <c:v>1978</c:v>
                </c:pt>
                <c:pt idx="36">
                  <c:v>1979</c:v>
                </c:pt>
                <c:pt idx="37">
                  <c:v>1980</c:v>
                </c:pt>
                <c:pt idx="38">
                  <c:v>1981</c:v>
                </c:pt>
                <c:pt idx="39">
                  <c:v>1982</c:v>
                </c:pt>
                <c:pt idx="40">
                  <c:v>1983</c:v>
                </c:pt>
                <c:pt idx="41">
                  <c:v>1984</c:v>
                </c:pt>
                <c:pt idx="42">
                  <c:v>1985</c:v>
                </c:pt>
                <c:pt idx="43">
                  <c:v>1986</c:v>
                </c:pt>
                <c:pt idx="44">
                  <c:v>1987</c:v>
                </c:pt>
                <c:pt idx="45">
                  <c:v>1988</c:v>
                </c:pt>
                <c:pt idx="46">
                  <c:v>1989</c:v>
                </c:pt>
                <c:pt idx="47">
                  <c:v>1990</c:v>
                </c:pt>
                <c:pt idx="48">
                  <c:v>1991</c:v>
                </c:pt>
                <c:pt idx="49">
                  <c:v>1992</c:v>
                </c:pt>
                <c:pt idx="50">
                  <c:v>1993</c:v>
                </c:pt>
                <c:pt idx="51">
                  <c:v>1994</c:v>
                </c:pt>
                <c:pt idx="52">
                  <c:v>1995</c:v>
                </c:pt>
                <c:pt idx="53">
                  <c:v>1996</c:v>
                </c:pt>
                <c:pt idx="54">
                  <c:v>1997</c:v>
                </c:pt>
                <c:pt idx="55">
                  <c:v>1998</c:v>
                </c:pt>
                <c:pt idx="56">
                  <c:v>1999</c:v>
                </c:pt>
                <c:pt idx="57">
                  <c:v>2000</c:v>
                </c:pt>
                <c:pt idx="58">
                  <c:v>2001</c:v>
                </c:pt>
                <c:pt idx="59">
                  <c:v>2002</c:v>
                </c:pt>
                <c:pt idx="60">
                  <c:v>2003</c:v>
                </c:pt>
                <c:pt idx="61">
                  <c:v>2004</c:v>
                </c:pt>
                <c:pt idx="62">
                  <c:v>2005</c:v>
                </c:pt>
                <c:pt idx="63">
                  <c:v>2006</c:v>
                </c:pt>
                <c:pt idx="64">
                  <c:v>2007</c:v>
                </c:pt>
                <c:pt idx="65">
                  <c:v>2008</c:v>
                </c:pt>
                <c:pt idx="66">
                  <c:v>2009</c:v>
                </c:pt>
                <c:pt idx="67">
                  <c:v>2010</c:v>
                </c:pt>
                <c:pt idx="68">
                  <c:v>2011</c:v>
                </c:pt>
                <c:pt idx="69">
                  <c:v>2012</c:v>
                </c:pt>
                <c:pt idx="70">
                  <c:v>2013</c:v>
                </c:pt>
                <c:pt idx="71">
                  <c:v>2014</c:v>
                </c:pt>
                <c:pt idx="72">
                  <c:v>2015</c:v>
                </c:pt>
                <c:pt idx="73">
                  <c:v>2016</c:v>
                </c:pt>
                <c:pt idx="74">
                  <c:v>2017</c:v>
                </c:pt>
                <c:pt idx="75">
                  <c:v>2018</c:v>
                </c:pt>
                <c:pt idx="76">
                  <c:v>2019</c:v>
                </c:pt>
                <c:pt idx="77">
                  <c:v>2020</c:v>
                </c:pt>
                <c:pt idx="78">
                  <c:v>2021</c:v>
                </c:pt>
                <c:pt idx="79">
                  <c:v>2022</c:v>
                </c:pt>
                <c:pt idx="80">
                  <c:v>2023</c:v>
                </c:pt>
                <c:pt idx="82">
                  <c:v>REGRESSION SUMMARY OUTPUT: insignificant dependency -&gt; using Moving Average or Exponential Smoothing instead of Linear Regression</c:v>
                </c:pt>
                <c:pt idx="84">
                  <c:v>Regression Statistics</c:v>
                </c:pt>
              </c:strCache>
            </c:strRef>
          </c:cat>
          <c:val>
            <c:numRef>
              <c:f>'Calc. WACC'!$W$21:$W$105</c:f>
              <c:numCache>
                <c:formatCode>0.0%</c:formatCode>
                <c:ptCount val="85"/>
                <c:pt idx="0">
                  <c:v>-8.5189472475976184E-3</c:v>
                </c:pt>
                <c:pt idx="1">
                  <c:v>8.6181922144627984E-3</c:v>
                </c:pt>
                <c:pt idx="2">
                  <c:v>4.809001891520516E-2</c:v>
                </c:pt>
                <c:pt idx="3">
                  <c:v>7.1556774503338569E-2</c:v>
                </c:pt>
                <c:pt idx="4">
                  <c:v>8.1655296670826244E-2</c:v>
                </c:pt>
                <c:pt idx="5">
                  <c:v>5.016006029212703E-2</c:v>
                </c:pt>
                <c:pt idx="6">
                  <c:v>6.0962561594888907E-2</c:v>
                </c:pt>
                <c:pt idx="7">
                  <c:v>4.7902309532752652E-2</c:v>
                </c:pt>
                <c:pt idx="8">
                  <c:v>4.0262280828560142E-2</c:v>
                </c:pt>
                <c:pt idx="9">
                  <c:v>7.3842907089573681E-2</c:v>
                </c:pt>
                <c:pt idx="10">
                  <c:v>5.261805229901477E-2</c:v>
                </c:pt>
                <c:pt idx="11">
                  <c:v>8.6266442186815104E-2</c:v>
                </c:pt>
                <c:pt idx="12">
                  <c:v>0.11406363639947631</c:v>
                </c:pt>
                <c:pt idx="13">
                  <c:v>0.12771725565309758</c:v>
                </c:pt>
                <c:pt idx="14">
                  <c:v>0.10988969459363356</c:v>
                </c:pt>
                <c:pt idx="15">
                  <c:v>0.12229784610268106</c:v>
                </c:pt>
                <c:pt idx="16">
                  <c:v>0.11875162407726135</c:v>
                </c:pt>
                <c:pt idx="17">
                  <c:v>9.6288286002973886E-2</c:v>
                </c:pt>
                <c:pt idx="18">
                  <c:v>0.11961822516967426</c:v>
                </c:pt>
                <c:pt idx="19">
                  <c:v>0.1117449430825557</c:v>
                </c:pt>
                <c:pt idx="20">
                  <c:v>0.12477443943823831</c:v>
                </c:pt>
                <c:pt idx="21">
                  <c:v>0.12657891730846707</c:v>
                </c:pt>
                <c:pt idx="22">
                  <c:v>0.1181015199372855</c:v>
                </c:pt>
                <c:pt idx="23">
                  <c:v>9.8399182505366514E-2</c:v>
                </c:pt>
                <c:pt idx="24">
                  <c:v>0.10394089313552671</c:v>
                </c:pt>
                <c:pt idx="25">
                  <c:v>0.11346384287362639</c:v>
                </c:pt>
                <c:pt idx="26">
                  <c:v>7.5874765151181522E-2</c:v>
                </c:pt>
                <c:pt idx="27">
                  <c:v>5.833756834915068E-2</c:v>
                </c:pt>
                <c:pt idx="28">
                  <c:v>6.3784385666269497E-2</c:v>
                </c:pt>
                <c:pt idx="29">
                  <c:v>8.3748737736079895E-2</c:v>
                </c:pt>
                <c:pt idx="30">
                  <c:v>4.6798712427973947E-2</c:v>
                </c:pt>
                <c:pt idx="31">
                  <c:v>2.1335500083686582E-2</c:v>
                </c:pt>
                <c:pt idx="32">
                  <c:v>4.4349582559149343E-2</c:v>
                </c:pt>
                <c:pt idx="33">
                  <c:v>4.1696192592473716E-2</c:v>
                </c:pt>
                <c:pt idx="34">
                  <c:v>4.1901505202577558E-2</c:v>
                </c:pt>
                <c:pt idx="35">
                  <c:v>3.0015765333015525E-2</c:v>
                </c:pt>
                <c:pt idx="36">
                  <c:v>2.9575057412059066E-2</c:v>
                </c:pt>
                <c:pt idx="37">
                  <c:v>4.0716144752726308E-2</c:v>
                </c:pt>
                <c:pt idx="38">
                  <c:v>4.2956532202492931E-2</c:v>
                </c:pt>
                <c:pt idx="39">
                  <c:v>3.9402666805456441E-2</c:v>
                </c:pt>
                <c:pt idx="40">
                  <c:v>4.5809756192404648E-2</c:v>
                </c:pt>
                <c:pt idx="41">
                  <c:v>5.4317784388865337E-2</c:v>
                </c:pt>
                <c:pt idx="42">
                  <c:v>7.1808218208972568E-2</c:v>
                </c:pt>
                <c:pt idx="43">
                  <c:v>7.4363983688829599E-2</c:v>
                </c:pt>
                <c:pt idx="44">
                  <c:v>6.5293474739262836E-2</c:v>
                </c:pt>
                <c:pt idx="45">
                  <c:v>8.5137718016625535E-2</c:v>
                </c:pt>
                <c:pt idx="46">
                  <c:v>0.12311675893853145</c:v>
                </c:pt>
                <c:pt idx="47">
                  <c:v>9.7711326969881954E-2</c:v>
                </c:pt>
                <c:pt idx="48">
                  <c:v>0.1024834871486347</c:v>
                </c:pt>
                <c:pt idx="49">
                  <c:v>0.11312763283062519</c:v>
                </c:pt>
                <c:pt idx="50">
                  <c:v>0.11712304043342886</c:v>
                </c:pt>
                <c:pt idx="51">
                  <c:v>0.10789097448958765</c:v>
                </c:pt>
                <c:pt idx="52">
                  <c:v>0.11344902512297735</c:v>
                </c:pt>
                <c:pt idx="53">
                  <c:v>0.13344507374004466</c:v>
                </c:pt>
                <c:pt idx="54">
                  <c:v>0.14427631313921552</c:v>
                </c:pt>
                <c:pt idx="55">
                  <c:v>0.15054134218499729</c:v>
                </c:pt>
                <c:pt idx="56">
                  <c:v>0.16262497589716557</c:v>
                </c:pt>
                <c:pt idx="57">
                  <c:v>0.13830990941787405</c:v>
                </c:pt>
                <c:pt idx="58">
                  <c:v>0.11986784485074484</c:v>
                </c:pt>
                <c:pt idx="59">
                  <c:v>0.10293886560379308</c:v>
                </c:pt>
                <c:pt idx="60">
                  <c:v>0.11225856837544911</c:v>
                </c:pt>
                <c:pt idx="61">
                  <c:v>0.10008722482146366</c:v>
                </c:pt>
                <c:pt idx="62">
                  <c:v>0.10646066679132526</c:v>
                </c:pt>
                <c:pt idx="63">
                  <c:v>9.8002484631971351E-2</c:v>
                </c:pt>
                <c:pt idx="64">
                  <c:v>9.7379360202595494E-2</c:v>
                </c:pt>
                <c:pt idx="65">
                  <c:v>6.7018730178115327E-2</c:v>
                </c:pt>
                <c:pt idx="66">
                  <c:v>8.3681049703695512E-2</c:v>
                </c:pt>
                <c:pt idx="67">
                  <c:v>6.946242050843246E-2</c:v>
                </c:pt>
                <c:pt idx="68">
                  <c:v>5.5951189251010044E-2</c:v>
                </c:pt>
                <c:pt idx="69">
                  <c:v>4.4216197501705336E-2</c:v>
                </c:pt>
                <c:pt idx="70">
                  <c:v>4.6171300877231133E-2</c:v>
                </c:pt>
                <c:pt idx="71">
                  <c:v>4.0747696495656793E-2</c:v>
                </c:pt>
                <c:pt idx="72">
                  <c:v>4.7022753213317274E-2</c:v>
                </c:pt>
                <c:pt idx="73">
                  <c:v>6.2074555626415097E-2</c:v>
                </c:pt>
                <c:pt idx="74">
                  <c:v>9.0598510573596469E-2</c:v>
                </c:pt>
                <c:pt idx="75">
                  <c:v>6.8853406756893817E-2</c:v>
                </c:pt>
                <c:pt idx="76">
                  <c:v>8.2109820963989069E-2</c:v>
                </c:pt>
                <c:pt idx="77">
                  <c:v>9.0948420180137976E-2</c:v>
                </c:pt>
                <c:pt idx="78">
                  <c:v>9.9797290119288951E-2</c:v>
                </c:pt>
                <c:pt idx="79">
                  <c:v>8.4482355522086286E-2</c:v>
                </c:pt>
                <c:pt idx="80">
                  <c:v>0.11861773856910342</c:v>
                </c:pt>
                <c:pt idx="81">
                  <c:v>9.8685946491871609E-2</c:v>
                </c:pt>
                <c:pt idx="82">
                  <c:v>9.6994787005006092E-2</c:v>
                </c:pt>
                <c:pt idx="83">
                  <c:v>0.11002738735984406</c:v>
                </c:pt>
                <c:pt idx="84">
                  <c:v>0.11212413454701896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11D-4BBA-857B-DFFEC8AB6C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365504"/>
        <c:axId val="2078363840"/>
      </c:lineChart>
      <c:catAx>
        <c:axId val="2078365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363840"/>
        <c:crosses val="autoZero"/>
        <c:auto val="1"/>
        <c:lblAlgn val="ctr"/>
        <c:lblOffset val="100"/>
        <c:tickLblSkip val="10"/>
        <c:noMultiLvlLbl val="0"/>
      </c:catAx>
      <c:valAx>
        <c:axId val="2078363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365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21</xdr:row>
      <xdr:rowOff>380999</xdr:rowOff>
    </xdr:from>
    <xdr:to>
      <xdr:col>10</xdr:col>
      <xdr:colOff>0</xdr:colOff>
      <xdr:row>42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61D678C-8851-4776-8E19-8896485CEC0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22</xdr:row>
      <xdr:rowOff>0</xdr:rowOff>
    </xdr:from>
    <xdr:to>
      <xdr:col>15</xdr:col>
      <xdr:colOff>0</xdr:colOff>
      <xdr:row>35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67F7DCE2-A279-4C03-B057-29648CAA82C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0</xdr:colOff>
      <xdr:row>34</xdr:row>
      <xdr:rowOff>1</xdr:rowOff>
    </xdr:from>
    <xdr:to>
      <xdr:col>20</xdr:col>
      <xdr:colOff>0</xdr:colOff>
      <xdr:row>35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4D840D9-6538-40E7-867B-B7F8C8F833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4</xdr:col>
      <xdr:colOff>0</xdr:colOff>
      <xdr:row>18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4810CA7-ED28-40E2-A81D-5A92C49008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CEF3246-EE00-471F-96DC-FFF25D8F43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Nikolai Shchelkov" refreshedDate="45289.580156365744" backgroundQuery="1" createdVersion="7" refreshedVersion="7" minRefreshableVersion="3" recordCount="0" supportSubquery="1" supportAdvancedDrill="1" xr:uid="{44451123-92C4-466E-92DB-77B9D4D8F2C6}">
  <cacheSource type="external" connectionId="2">
    <extLst>
      <ext xmlns:x14="http://schemas.microsoft.com/office/spreadsheetml/2009/9/main" uri="{F057638F-6D5F-4e77-A914-E7F072B9BCA8}">
        <x14:sourceConnection name="ThisWorkbookDataModel"/>
      </ext>
    </extLst>
  </cacheSource>
  <cacheFields count="3">
    <cacheField name="[Measures].[Sum of People]" caption="Sum of People" numFmtId="0" hierarchy="6" level="32767"/>
    <cacheField name="[Funnel].[Month].[Month]" caption="Month" numFmtId="0" hierarchy="2" level="1">
      <sharedItems containsSemiMixedTypes="0" containsNonDate="0" containsDate="1" containsString="0" minDate="2026-12-01T00:00:00" maxDate="2026-12-02T00:00:00" count="1">
        <d v="2026-12-01T00:00:00"/>
      </sharedItems>
    </cacheField>
    <cacheField name="[Funnel].[Funnel Stage].[Funnel Stage]" caption="Funnel Stage" numFmtId="0" hierarchy="1" level="1">
      <sharedItems containsSemiMixedTypes="0" containsNonDate="0" containsString="0"/>
    </cacheField>
  </cacheFields>
  <cacheHierarchies count="7">
    <cacheHierarchy uniqueName="[Funnel].[Marketing Channel]" caption="Marketing Channel" attribute="1" defaultMemberUniqueName="[Funnel].[Marketing Channel].[All]" allUniqueName="[Funnel].[Marketing Channel].[All]" dimensionUniqueName="[Funnel]" displayFolder="" count="0" memberValueDatatype="130" unbalanced="0"/>
    <cacheHierarchy uniqueName="[Funnel].[Funnel Stage]" caption="Funnel Stage" attribute="1" defaultMemberUniqueName="[Funnel].[Funnel Stage].[All]" allUniqueName="[Funnel].[Funnel Stage].[All]" dimensionUniqueName="[Funnel]" displayFolder="" count="2" memberValueDatatype="130" unbalanced="0">
      <fieldsUsage count="2">
        <fieldUsage x="-1"/>
        <fieldUsage x="2"/>
      </fieldsUsage>
    </cacheHierarchy>
    <cacheHierarchy uniqueName="[Funnel].[Month]" caption="Month" attribute="1" time="1" defaultMemberUniqueName="[Funnel].[Month].[All]" allUniqueName="[Funnel].[Month].[All]" dimensionUniqueName="[Funnel]" displayFolder="" count="2" memberValueDatatype="7" unbalanced="0">
      <fieldsUsage count="2">
        <fieldUsage x="-1"/>
        <fieldUsage x="1"/>
      </fieldsUsage>
    </cacheHierarchy>
    <cacheHierarchy uniqueName="[Funnel].[People]" caption="People" attribute="1" defaultMemberUniqueName="[Funnel].[People].[All]" allUniqueName="[Funnel].[People].[All]" dimensionUniqueName="[Funnel]" displayFolder="" count="0" memberValueDatatype="5" unbalanced="0"/>
    <cacheHierarchy uniqueName="[Measures].[__XL_Count Funnel]" caption="__XL_Count Funnel" measure="1" displayFolder="" measureGroup="Funnel" count="0" hidden="1"/>
    <cacheHierarchy uniqueName="[Measures].[__No measures defined]" caption="__No measures defined" measure="1" displayFolder="" count="0" hidden="1"/>
    <cacheHierarchy uniqueName="[Measures].[Sum of People]" caption="Sum of People" measure="1" displayFolder="" measureGroup="Funnel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name="Funnel" uniqueName="[Funnel]" caption="Funnel"/>
    <dimension measure="1" name="Measures" uniqueName="[Measures]" caption="Measures"/>
  </dimensions>
  <measureGroups count="1">
    <measureGroup name="Funnel" caption="Funnel"/>
  </measureGroups>
  <maps count="1">
    <map measureGroup="0" dimension="0"/>
  </maps>
  <extLst>
    <ext xmlns:x14="http://schemas.microsoft.com/office/spreadsheetml/2009/9/main" uri="{725AE2AE-9491-48be-B2B4-4EB974FC3084}">
      <x14:pivotCacheDefinition pivotCacheId="478984063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6602880-3D39-4FC8-9A22-F9159DF28C3E}" name="PivotChartTable1" cacheId="0" applyNumberFormats="0" applyBorderFormats="0" applyFontFormats="0" applyPatternFormats="0" applyAlignmentFormats="0" applyWidthHeightFormats="1" dataCaption="Values" updatedVersion="7" minRefreshableVersion="3" useAutoFormatting="1" subtotalHiddenItems="1" itemPrintTitles="1" createdVersion="7" indent="0" outline="1" outlineData="1" multipleFieldFilters="0" chartFormat="1">
  <location ref="A1:A2" firstHeaderRow="1" firstDataRow="1" firstDataCol="0"/>
  <pivotFields count="3">
    <pivotField dataField="1" subtotalTop="0" showAll="0" defaultSubtotal="0"/>
    <pivotField allDrilled="1" subtotalTop="0" showAll="0" dataSourceSort="1" defaultSubtotal="0" defaultAttributeDrillState="1">
      <items count="1">
        <item s="1" x="0"/>
      </items>
    </pivotField>
    <pivotField allDrilled="1" subtotalTop="0" showAll="0" dataSourceSort="1" defaultSubtotal="0" defaultAttributeDrillState="1"/>
  </pivotFields>
  <rowItems count="1">
    <i/>
  </rowItems>
  <colItems count="1">
    <i/>
  </colItems>
  <dataFields count="1">
    <dataField name="Sum of People" fld="0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7">
    <pivotHierarchy dragToData="1"/>
    <pivotHierarchy multipleItemSelectionAllowed="1" dragToData="1">
      <members count="1" level="1">
        <member name="[Funnel].[Funnel Stage].&amp;[5. App Subscriptions]"/>
      </members>
    </pivotHierarchy>
    <pivotHierarchy multipleItemSelectionAllowed="1" dragToData="1"/>
    <pivotHierarchy dragToData="1"/>
    <pivotHierarchy dragToRow="0" dragToCol="0" dragToPage="0" dragToData="1"/>
    <pivotHierarchy dragToRow="0" dragToCol="0" dragToPage="0" dragToData="1"/>
    <pivotHierarchy dragToData="1"/>
  </pivotHierarchies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44433962-1CF7-4059-B4EE-95C3D5FFCF73}">
      <x15:pivotTableData rowCount="1" columnCount="1" cacheId="478984063">
        <x15:pivotRow count="1">
          <x15:c>
            <x15:v>0</x15:v>
          </x15:c>
        </x15:pivotRow>
      </x15:pivotTableData>
    </ext>
    <ext xmlns:x15="http://schemas.microsoft.com/office/spreadsheetml/2010/11/main" uri="{E67621CE-5B39-4880-91FE-76760E9C1902}">
      <x15:pivotTableUISettings>
        <x15:activeTabTopLevelEntity name="[Funnel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438" row="6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046E077A-4268-4804-8C17-6AAF610B71C1}">
  <we:reference id="wa200003692" version="1.0.0.1" store="en-US" storeType="OMEX"/>
  <we:alternateReferences>
    <we:reference id="wa200003692" version="1.0.0.1" store="WA200003692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4AAD754D-7BA2-460C-96F0-82BE2EF573B0}">
  <we:reference id="wa200000556" version="1.1.0.0" store="ru-RU" storeType="OMEX"/>
  <we:alternateReferences>
    <we:reference id="WA200000556" version="1.1.0.0" store="" storeType="OMEX"/>
  </we:alternateReferences>
  <we:properties>
    <we:property name="Office.AutoShowTaskpaneWithDocument" value="true"/>
    <we:property name="documentId" value="&quot;05a9f71c-267c-4c17-bc6c-b6b0a6490f29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_xldudf_JIRA_JQL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tatista.com/study/122857/target-audience-parents-with-children-under-the-age-of-14-in-the-united-states/" TargetMode="External"/><Relationship Id="rId13" Type="http://schemas.openxmlformats.org/officeDocument/2006/relationships/hyperlink" Target="https://www.statista.com/statistics/259329/ios-and-android-app-user-retention-rate/" TargetMode="External"/><Relationship Id="rId3" Type="http://schemas.openxmlformats.org/officeDocument/2006/relationships/hyperlink" Target="https://www.statista.com/study/21016/households-and-families-in-the-uk/" TargetMode="External"/><Relationship Id="rId7" Type="http://schemas.openxmlformats.org/officeDocument/2006/relationships/hyperlink" Target="https://www.statista.com/study/14560/parents-in-the-us-statista-dossier/" TargetMode="External"/><Relationship Id="rId12" Type="http://schemas.openxmlformats.org/officeDocument/2006/relationships/hyperlink" Target="https://www.pewresearch.org/internet/2015/07/16/parents-and-social-media/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statista.com/study/21016/households-and-families-in-the-uk/" TargetMode="External"/><Relationship Id="rId16" Type="http://schemas.openxmlformats.org/officeDocument/2006/relationships/hyperlink" Target="https://www.pewresearch.org/internet/2015/07/16/parents-and-social-media/" TargetMode="External"/><Relationship Id="rId1" Type="http://schemas.openxmlformats.org/officeDocument/2006/relationships/hyperlink" Target="https://www.statista.com/study/21016/households-and-families-in-the-uk/" TargetMode="External"/><Relationship Id="rId6" Type="http://schemas.openxmlformats.org/officeDocument/2006/relationships/hyperlink" Target="https://www.statista.com/study/14560/parents-in-the-us-statista-dossier/" TargetMode="External"/><Relationship Id="rId11" Type="http://schemas.openxmlformats.org/officeDocument/2006/relationships/hyperlink" Target="https://www.statista.com/statistics/1294605/global-mobile-app-spend-consumer-by-region/" TargetMode="External"/><Relationship Id="rId5" Type="http://schemas.openxmlformats.org/officeDocument/2006/relationships/hyperlink" Target="https://www.statista.com/study/122856/target-audience-parents-with-children-under-the-age-of-14-in-the-united-kingdom/" TargetMode="External"/><Relationship Id="rId15" Type="http://schemas.openxmlformats.org/officeDocument/2006/relationships/hyperlink" Target="https://www.statista.com/statistics/1339457/parenting-apps-revenues-us/" TargetMode="External"/><Relationship Id="rId10" Type="http://schemas.openxmlformats.org/officeDocument/2006/relationships/hyperlink" Target="https://www.statista.com/study/14560/parents-in-the-us-statista-dossier/" TargetMode="External"/><Relationship Id="rId4" Type="http://schemas.openxmlformats.org/officeDocument/2006/relationships/hyperlink" Target="https://www.statista.com/study/122856/target-audience-parents-with-children-under-the-age-of-14-in-the-united-kingdom/" TargetMode="External"/><Relationship Id="rId9" Type="http://schemas.openxmlformats.org/officeDocument/2006/relationships/hyperlink" Target="https://www.statista.com/study/122857/target-audience-parents-with-children-under-the-age-of-14-in-the-united-states/" TargetMode="External"/><Relationship Id="rId14" Type="http://schemas.openxmlformats.org/officeDocument/2006/relationships/hyperlink" Target="https://www.statista.com/statistics/1339485/parenting-app-market-forecast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wework.co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data.oecd.org/price/inflation-forecast.htm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pages.stern.nyu.edu/~adamodar/New_Home_Page/datafile/Betas.html" TargetMode="External"/><Relationship Id="rId2" Type="http://schemas.openxmlformats.org/officeDocument/2006/relationships/hyperlink" Target="https://www.macrotrends.net/2526/sp-500-historical-annual-returns" TargetMode="External"/><Relationship Id="rId1" Type="http://schemas.openxmlformats.org/officeDocument/2006/relationships/hyperlink" Target="https://www.cnbc.com/bonds/" TargetMode="External"/><Relationship Id="rId5" Type="http://schemas.openxmlformats.org/officeDocument/2006/relationships/drawing" Target="../drawings/drawing3.xml"/><Relationship Id="rId4" Type="http://schemas.openxmlformats.org/officeDocument/2006/relationships/hyperlink" Target="https://taxsummaries.pwc.com/united-states/corporate/taxes-on-corporate-inc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FE13B-C365-4120-B43E-F6EEB54F7DC9}">
  <sheetPr codeName="Sheet8">
    <tabColor rgb="FFFF7F50"/>
  </sheetPr>
  <dimension ref="A1:CA84"/>
  <sheetViews>
    <sheetView showGridLines="0" tabSelected="1" zoomScale="80" zoomScaleNormal="80" workbookViewId="0"/>
  </sheetViews>
  <sheetFormatPr defaultColWidth="12.7890625" defaultRowHeight="15" customHeight="1" outlineLevelRow="1" outlineLevelCol="1" x14ac:dyDescent="0.55000000000000004"/>
  <cols>
    <col min="1" max="1" width="3.7890625" style="1" customWidth="1"/>
    <col min="2" max="2" width="50.7890625" style="7" customWidth="1"/>
    <col min="3" max="4" width="40.7890625" style="7" hidden="1" customWidth="1" outlineLevel="1"/>
    <col min="5" max="5" width="20.7890625" style="7" hidden="1" customWidth="1" outlineLevel="1"/>
    <col min="6" max="6" width="12.7890625" style="8" customWidth="1" collapsed="1"/>
    <col min="7" max="7" width="12.7890625" style="42" customWidth="1"/>
    <col min="8" max="34" width="12.7890625" style="7" hidden="1" customWidth="1" outlineLevel="1"/>
    <col min="35" max="35" width="12.7890625" style="7" customWidth="1" collapsed="1"/>
    <col min="36" max="38" width="12.7890625" style="7" customWidth="1"/>
    <col min="39" max="39" width="12.7890625" style="8"/>
    <col min="40" max="40" width="12.7890625" style="21"/>
    <col min="41" max="16384" width="12.7890625" style="7"/>
  </cols>
  <sheetData>
    <row r="1" spans="1:79" ht="15" customHeight="1" x14ac:dyDescent="0.55000000000000004">
      <c r="AN1" s="304"/>
      <c r="AO1" s="27"/>
      <c r="AW1" s="27"/>
    </row>
    <row r="2" spans="1:79" ht="19.95" customHeight="1" x14ac:dyDescent="0.55000000000000004">
      <c r="AM2" s="22"/>
      <c r="AN2" s="14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14"/>
      <c r="BZ2" s="14"/>
      <c r="CA2" s="14"/>
    </row>
    <row r="3" spans="1:79" s="8" customFormat="1" ht="15" customHeight="1" x14ac:dyDescent="0.55000000000000004">
      <c r="A3" s="16"/>
      <c r="G3" s="4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</row>
    <row r="4" spans="1:79" s="2" customFormat="1" ht="30" customHeight="1" x14ac:dyDescent="0.55000000000000004">
      <c r="A4" s="1"/>
      <c r="B4" s="2" t="s">
        <v>69</v>
      </c>
      <c r="C4" s="2" t="s">
        <v>1</v>
      </c>
      <c r="D4" s="2" t="s">
        <v>5</v>
      </c>
      <c r="E4" s="2" t="s">
        <v>2</v>
      </c>
      <c r="F4" s="2" t="s">
        <v>0</v>
      </c>
      <c r="G4" s="43" t="s">
        <v>96</v>
      </c>
      <c r="H4" s="5">
        <v>1996</v>
      </c>
      <c r="I4" s="5">
        <v>1997</v>
      </c>
      <c r="J4" s="5">
        <v>1998</v>
      </c>
      <c r="K4" s="5">
        <v>1999</v>
      </c>
      <c r="L4" s="5">
        <v>2000</v>
      </c>
      <c r="M4" s="5">
        <v>2001</v>
      </c>
      <c r="N4" s="5">
        <v>2002</v>
      </c>
      <c r="O4" s="5">
        <v>2003</v>
      </c>
      <c r="P4" s="5">
        <v>2004</v>
      </c>
      <c r="Q4" s="5">
        <v>2005</v>
      </c>
      <c r="R4" s="5">
        <v>2006</v>
      </c>
      <c r="S4" s="5">
        <v>2007</v>
      </c>
      <c r="T4" s="5">
        <v>2008</v>
      </c>
      <c r="U4" s="5">
        <v>2009</v>
      </c>
      <c r="V4" s="5">
        <v>2010</v>
      </c>
      <c r="W4" s="5">
        <v>2011</v>
      </c>
      <c r="X4" s="5">
        <v>2012</v>
      </c>
      <c r="Y4" s="5">
        <v>2013</v>
      </c>
      <c r="Z4" s="5">
        <v>2014</v>
      </c>
      <c r="AA4" s="5">
        <v>2015</v>
      </c>
      <c r="AB4" s="5">
        <v>2016</v>
      </c>
      <c r="AC4" s="5">
        <v>2017</v>
      </c>
      <c r="AD4" s="5">
        <v>2018</v>
      </c>
      <c r="AE4" s="5">
        <v>2019</v>
      </c>
      <c r="AF4" s="5">
        <v>2020</v>
      </c>
      <c r="AG4" s="5">
        <v>2021</v>
      </c>
      <c r="AH4" s="5">
        <v>2022</v>
      </c>
      <c r="AI4" s="29" t="s">
        <v>301</v>
      </c>
      <c r="AJ4" s="29" t="s">
        <v>302</v>
      </c>
      <c r="AK4" s="29" t="s">
        <v>303</v>
      </c>
      <c r="AL4" s="29" t="s">
        <v>304</v>
      </c>
      <c r="AM4" s="332"/>
      <c r="AN4" s="332"/>
      <c r="AO4" s="332"/>
      <c r="AP4" s="332"/>
      <c r="AQ4" s="332"/>
      <c r="AR4" s="332"/>
      <c r="AS4" s="332"/>
      <c r="AT4" s="332"/>
      <c r="AU4" s="332"/>
      <c r="AV4" s="332"/>
      <c r="AW4" s="332"/>
      <c r="AX4" s="332"/>
      <c r="AY4" s="332"/>
      <c r="AZ4" s="332"/>
      <c r="BA4" s="332"/>
      <c r="BB4" s="332"/>
      <c r="BC4" s="332"/>
      <c r="BD4" s="332"/>
      <c r="BE4" s="332"/>
      <c r="BF4" s="332"/>
      <c r="BG4" s="332"/>
      <c r="BH4" s="332"/>
      <c r="BI4" s="332"/>
      <c r="BJ4" s="332"/>
      <c r="BK4" s="332"/>
      <c r="BL4" s="332"/>
      <c r="BM4" s="332"/>
      <c r="BN4" s="332"/>
      <c r="BO4" s="332"/>
      <c r="BP4" s="332"/>
      <c r="BQ4" s="332"/>
      <c r="BR4" s="332"/>
      <c r="BS4" s="332"/>
      <c r="BT4" s="332"/>
      <c r="BU4" s="332"/>
      <c r="BV4" s="332"/>
      <c r="BW4" s="332"/>
      <c r="BX4" s="332"/>
      <c r="BY4" s="332"/>
      <c r="BZ4" s="332"/>
      <c r="CA4" s="332"/>
    </row>
    <row r="5" spans="1:79" s="12" customFormat="1" ht="15" hidden="1" customHeight="1" outlineLevel="1" x14ac:dyDescent="0.55000000000000004">
      <c r="A5" s="11"/>
      <c r="B5" s="12" t="s">
        <v>97</v>
      </c>
      <c r="C5" s="87"/>
      <c r="D5" s="87"/>
      <c r="H5" s="42">
        <v>1</v>
      </c>
      <c r="I5" s="42">
        <v>2</v>
      </c>
      <c r="J5" s="42">
        <v>3</v>
      </c>
      <c r="K5" s="42">
        <v>4</v>
      </c>
      <c r="L5" s="42">
        <v>5</v>
      </c>
      <c r="M5" s="42">
        <v>6</v>
      </c>
      <c r="N5" s="42">
        <v>7</v>
      </c>
      <c r="O5" s="42">
        <v>8</v>
      </c>
      <c r="P5" s="42">
        <v>9</v>
      </c>
      <c r="Q5" s="42">
        <v>10</v>
      </c>
      <c r="R5" s="42">
        <v>11</v>
      </c>
      <c r="S5" s="42">
        <v>12</v>
      </c>
      <c r="T5" s="42">
        <v>13</v>
      </c>
      <c r="U5" s="42">
        <v>14</v>
      </c>
      <c r="V5" s="42">
        <v>15</v>
      </c>
      <c r="W5" s="42">
        <v>16</v>
      </c>
      <c r="X5" s="42">
        <v>17</v>
      </c>
      <c r="Y5" s="42">
        <v>18</v>
      </c>
      <c r="Z5" s="42">
        <v>19</v>
      </c>
      <c r="AA5" s="42">
        <v>20</v>
      </c>
      <c r="AB5" s="42">
        <v>21</v>
      </c>
      <c r="AC5" s="42">
        <v>22</v>
      </c>
      <c r="AD5" s="42">
        <v>23</v>
      </c>
      <c r="AE5" s="42">
        <v>24</v>
      </c>
      <c r="AF5" s="42">
        <v>25</v>
      </c>
      <c r="AG5" s="42">
        <v>26</v>
      </c>
      <c r="AH5" s="42">
        <v>27</v>
      </c>
      <c r="AI5" s="42">
        <v>28</v>
      </c>
      <c r="AJ5" s="42">
        <v>29</v>
      </c>
      <c r="AK5" s="42">
        <v>30</v>
      </c>
      <c r="AL5" s="42">
        <v>31</v>
      </c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</row>
    <row r="6" spans="1:79" ht="15" customHeight="1" collapsed="1" x14ac:dyDescent="0.55000000000000004">
      <c r="B6" s="27"/>
      <c r="C6" s="27"/>
      <c r="D6" s="27"/>
      <c r="E6" s="27"/>
      <c r="F6" s="327"/>
      <c r="AN6" s="318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</row>
    <row r="7" spans="1:79" ht="30" customHeight="1" x14ac:dyDescent="0.55000000000000004">
      <c r="B7" s="91" t="s">
        <v>116</v>
      </c>
      <c r="C7" s="359"/>
      <c r="D7" s="359"/>
      <c r="E7" s="3"/>
      <c r="F7" s="29"/>
      <c r="G7" s="2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</row>
    <row r="8" spans="1:79" ht="15" customHeight="1" x14ac:dyDescent="0.55000000000000004">
      <c r="B8" s="167" t="s">
        <v>70</v>
      </c>
      <c r="C8" s="195"/>
      <c r="D8" s="169" t="s">
        <v>154</v>
      </c>
      <c r="E8" s="169"/>
      <c r="F8" s="170" t="s">
        <v>162</v>
      </c>
      <c r="G8" s="360">
        <f>'Calc. Inflation (CPI)'!$C$21</f>
        <v>4.629344700906942E-2</v>
      </c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  <c r="X8" s="167"/>
      <c r="Y8" s="167"/>
      <c r="Z8" s="167"/>
      <c r="AA8" s="167"/>
      <c r="AB8" s="167"/>
      <c r="AC8" s="167"/>
      <c r="AD8" s="167"/>
      <c r="AE8" s="167"/>
      <c r="AF8" s="167"/>
      <c r="AG8" s="167"/>
      <c r="AH8" s="167"/>
      <c r="AI8" s="326"/>
      <c r="AJ8" s="326"/>
      <c r="AK8" s="326"/>
      <c r="AL8" s="326"/>
      <c r="AM8" s="7"/>
      <c r="AN8" s="7"/>
    </row>
    <row r="9" spans="1:79" ht="15" customHeight="1" x14ac:dyDescent="0.55000000000000004">
      <c r="B9" s="328" t="s">
        <v>292</v>
      </c>
      <c r="C9" s="358"/>
      <c r="D9" s="329" t="s">
        <v>332</v>
      </c>
      <c r="E9" s="328"/>
      <c r="F9" s="330" t="s">
        <v>201</v>
      </c>
      <c r="G9" s="333"/>
      <c r="H9" s="328"/>
      <c r="I9" s="328"/>
      <c r="J9" s="328"/>
      <c r="K9" s="328"/>
      <c r="L9" s="328"/>
      <c r="M9" s="328"/>
      <c r="N9" s="328"/>
      <c r="O9" s="328"/>
      <c r="P9" s="328"/>
      <c r="Q9" s="328"/>
      <c r="R9" s="328"/>
      <c r="S9" s="328"/>
      <c r="T9" s="328"/>
      <c r="U9" s="328"/>
      <c r="V9" s="328"/>
      <c r="W9" s="328"/>
      <c r="X9" s="328"/>
      <c r="Y9" s="328"/>
      <c r="Z9" s="328"/>
      <c r="AA9" s="328"/>
      <c r="AB9" s="328"/>
      <c r="AC9" s="328"/>
      <c r="AD9" s="328"/>
      <c r="AE9" s="328"/>
      <c r="AF9" s="328"/>
      <c r="AG9" s="328"/>
      <c r="AH9" s="328"/>
      <c r="AI9" s="337" t="s">
        <v>37</v>
      </c>
      <c r="AJ9" s="331">
        <v>588000</v>
      </c>
      <c r="AK9" s="331">
        <v>633000</v>
      </c>
      <c r="AL9" s="331">
        <v>681000</v>
      </c>
      <c r="AM9" s="7"/>
      <c r="AN9" s="7"/>
    </row>
    <row r="10" spans="1:79" s="4" customFormat="1" ht="15" customHeight="1" x14ac:dyDescent="0.55000000000000004">
      <c r="A10" s="90"/>
      <c r="C10" s="7"/>
      <c r="D10" s="7"/>
      <c r="F10" s="5"/>
      <c r="G10" s="24"/>
      <c r="AM10" s="5"/>
      <c r="AN10" s="319"/>
      <c r="AO10" s="320"/>
      <c r="AP10" s="320"/>
      <c r="AQ10" s="320"/>
      <c r="AR10" s="320"/>
      <c r="AS10" s="320"/>
      <c r="AT10" s="320"/>
      <c r="AU10" s="320"/>
      <c r="AV10" s="320"/>
      <c r="AW10" s="320"/>
      <c r="AX10" s="320"/>
      <c r="AY10" s="320"/>
      <c r="AZ10" s="320"/>
      <c r="BA10" s="320"/>
      <c r="BB10" s="320"/>
      <c r="BC10" s="320"/>
      <c r="BD10" s="320"/>
      <c r="BE10" s="320"/>
      <c r="BF10" s="320"/>
      <c r="BG10" s="320"/>
      <c r="BH10" s="320"/>
      <c r="BI10" s="320"/>
      <c r="BJ10" s="320"/>
      <c r="BK10" s="320"/>
      <c r="BL10" s="320"/>
      <c r="BM10" s="320"/>
      <c r="BN10" s="320"/>
      <c r="BO10" s="320"/>
      <c r="BP10" s="320"/>
      <c r="BQ10" s="320"/>
      <c r="BR10" s="320"/>
      <c r="BS10" s="320"/>
      <c r="BT10" s="320"/>
      <c r="BU10" s="320"/>
      <c r="BV10" s="320"/>
      <c r="BW10" s="320"/>
      <c r="BX10" s="320"/>
    </row>
    <row r="11" spans="1:79" s="4" customFormat="1" ht="30" customHeight="1" x14ac:dyDescent="0.55000000000000004">
      <c r="A11" s="90"/>
      <c r="B11" s="91" t="s">
        <v>117</v>
      </c>
      <c r="C11" s="7"/>
      <c r="D11" s="7"/>
      <c r="F11" s="5"/>
      <c r="G11" s="24"/>
      <c r="AM11" s="5"/>
      <c r="AN11" s="319"/>
      <c r="AO11" s="320"/>
      <c r="AP11" s="320"/>
      <c r="AQ11" s="320"/>
      <c r="AR11" s="320"/>
      <c r="AS11" s="320"/>
      <c r="AT11" s="320"/>
      <c r="AU11" s="320"/>
      <c r="AV11" s="320"/>
      <c r="AW11" s="320"/>
      <c r="AX11" s="320"/>
      <c r="AY11" s="320"/>
      <c r="AZ11" s="320"/>
      <c r="BA11" s="320"/>
      <c r="BB11" s="320"/>
      <c r="BC11" s="320"/>
      <c r="BD11" s="320"/>
      <c r="BE11" s="320"/>
      <c r="BF11" s="320"/>
      <c r="BG11" s="320"/>
      <c r="BH11" s="320"/>
      <c r="BI11" s="320"/>
      <c r="BJ11" s="320"/>
      <c r="BK11" s="320"/>
      <c r="BL11" s="320"/>
      <c r="BM11" s="320"/>
      <c r="BN11" s="320"/>
      <c r="BO11" s="320"/>
      <c r="BP11" s="320"/>
      <c r="BQ11" s="320"/>
      <c r="BR11" s="320"/>
      <c r="BS11" s="320"/>
      <c r="BT11" s="320"/>
      <c r="BU11" s="320"/>
      <c r="BV11" s="320"/>
      <c r="BW11" s="320"/>
      <c r="BX11" s="320"/>
    </row>
    <row r="12" spans="1:79" s="4" customFormat="1" ht="15" customHeight="1" x14ac:dyDescent="0.55000000000000004">
      <c r="A12" s="90"/>
      <c r="B12" s="167" t="s">
        <v>294</v>
      </c>
      <c r="C12" s="195"/>
      <c r="D12" s="169"/>
      <c r="E12" s="169"/>
      <c r="F12" s="170" t="s">
        <v>290</v>
      </c>
      <c r="G12" s="334"/>
      <c r="H12" s="193"/>
      <c r="I12" s="193"/>
      <c r="J12" s="193"/>
      <c r="K12" s="193"/>
      <c r="L12" s="193"/>
      <c r="M12" s="193"/>
      <c r="N12" s="193"/>
      <c r="O12" s="193"/>
      <c r="P12" s="193"/>
      <c r="Q12" s="193"/>
      <c r="R12" s="193"/>
      <c r="S12" s="193"/>
      <c r="T12" s="193"/>
      <c r="U12" s="193"/>
      <c r="V12" s="193"/>
      <c r="W12" s="193"/>
      <c r="X12" s="193"/>
      <c r="Y12" s="193"/>
      <c r="Z12" s="193"/>
      <c r="AA12" s="193"/>
      <c r="AB12" s="193"/>
      <c r="AC12" s="193"/>
      <c r="AD12" s="193"/>
      <c r="AE12" s="193"/>
      <c r="AF12" s="193"/>
      <c r="AG12" s="193"/>
      <c r="AH12" s="193"/>
      <c r="AI12" s="193">
        <f>AI34</f>
        <v>18192.70177207977</v>
      </c>
      <c r="AJ12" s="193">
        <f t="shared" ref="AJ12:AL12" si="0">AJ34</f>
        <v>18270.93082299552</v>
      </c>
      <c r="AK12" s="193">
        <f t="shared" si="0"/>
        <v>18349.159873911271</v>
      </c>
      <c r="AL12" s="193">
        <f t="shared" si="0"/>
        <v>18427.388924827021</v>
      </c>
      <c r="AM12" s="5"/>
      <c r="AN12" s="319"/>
      <c r="AO12" s="320"/>
      <c r="AP12" s="320"/>
      <c r="AQ12" s="320"/>
      <c r="AR12" s="320"/>
      <c r="AS12" s="320"/>
      <c r="AT12" s="320"/>
      <c r="AU12" s="320"/>
      <c r="AV12" s="320"/>
      <c r="AW12" s="320"/>
      <c r="AX12" s="320"/>
      <c r="AY12" s="320"/>
      <c r="AZ12" s="320"/>
      <c r="BA12" s="320"/>
      <c r="BB12" s="320"/>
      <c r="BC12" s="320"/>
      <c r="BD12" s="320"/>
      <c r="BE12" s="320"/>
      <c r="BF12" s="320"/>
      <c r="BG12" s="320"/>
      <c r="BH12" s="320"/>
      <c r="BI12" s="320"/>
      <c r="BJ12" s="320"/>
      <c r="BK12" s="320"/>
      <c r="BL12" s="320"/>
      <c r="BM12" s="320"/>
      <c r="BN12" s="320"/>
      <c r="BO12" s="320"/>
      <c r="BP12" s="320"/>
      <c r="BQ12" s="320"/>
      <c r="BR12" s="320"/>
      <c r="BS12" s="320"/>
      <c r="BT12" s="320"/>
      <c r="BU12" s="320"/>
      <c r="BV12" s="320"/>
      <c r="BW12" s="320"/>
      <c r="BX12" s="320"/>
    </row>
    <row r="13" spans="1:79" s="4" customFormat="1" ht="15" customHeight="1" x14ac:dyDescent="0.55000000000000004">
      <c r="A13" s="90"/>
      <c r="B13" s="167" t="s">
        <v>343</v>
      </c>
      <c r="C13" s="195"/>
      <c r="D13" s="169"/>
      <c r="E13" s="169"/>
      <c r="F13" s="170" t="s">
        <v>68</v>
      </c>
      <c r="G13" s="334"/>
      <c r="H13" s="193"/>
      <c r="I13" s="193"/>
      <c r="J13" s="193"/>
      <c r="K13" s="193"/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193"/>
      <c r="W13" s="193"/>
      <c r="X13" s="193"/>
      <c r="Y13" s="193"/>
      <c r="Z13" s="193"/>
      <c r="AA13" s="193"/>
      <c r="AB13" s="193"/>
      <c r="AC13" s="193"/>
      <c r="AD13" s="193"/>
      <c r="AE13" s="193"/>
      <c r="AF13" s="193"/>
      <c r="AG13" s="193"/>
      <c r="AH13" s="193"/>
      <c r="AI13" s="336" t="s">
        <v>37</v>
      </c>
      <c r="AJ13" s="193">
        <f>SUM(AI49:AT49)</f>
        <v>289961.07887644478</v>
      </c>
      <c r="AK13" s="193">
        <f>SUM(AU49:BF49)</f>
        <v>2829202.5463067722</v>
      </c>
      <c r="AL13" s="193">
        <f>SUM(BG49:BR49)</f>
        <v>7351954.1169921253</v>
      </c>
      <c r="AM13" s="5"/>
      <c r="AN13" s="319"/>
      <c r="AO13" s="320"/>
      <c r="AP13" s="320"/>
      <c r="AQ13" s="320"/>
      <c r="AR13" s="320"/>
      <c r="AS13" s="320"/>
      <c r="AT13" s="320"/>
      <c r="AU13" s="320"/>
      <c r="AV13" s="320"/>
      <c r="AW13" s="320"/>
      <c r="AX13" s="320"/>
      <c r="AY13" s="320"/>
      <c r="AZ13" s="320"/>
      <c r="BA13" s="320"/>
      <c r="BB13" s="320"/>
      <c r="BC13" s="320"/>
      <c r="BD13" s="320"/>
      <c r="BE13" s="320"/>
      <c r="BF13" s="320"/>
      <c r="BG13" s="320"/>
      <c r="BH13" s="320"/>
      <c r="BI13" s="320"/>
      <c r="BJ13" s="320"/>
      <c r="BK13" s="320"/>
      <c r="BL13" s="320"/>
      <c r="BM13" s="320"/>
      <c r="BN13" s="320"/>
      <c r="BO13" s="320"/>
      <c r="BP13" s="320"/>
      <c r="BQ13" s="320"/>
      <c r="BR13" s="320"/>
      <c r="BS13" s="320"/>
      <c r="BT13" s="320"/>
      <c r="BU13" s="320"/>
      <c r="BV13" s="320"/>
      <c r="BW13" s="320"/>
      <c r="BX13" s="320"/>
    </row>
    <row r="14" spans="1:79" s="4" customFormat="1" ht="15" customHeight="1" x14ac:dyDescent="0.55000000000000004">
      <c r="A14" s="90"/>
      <c r="B14" s="167" t="s">
        <v>344</v>
      </c>
      <c r="C14" s="195"/>
      <c r="D14" s="195"/>
      <c r="E14" s="167"/>
      <c r="F14" s="170" t="s">
        <v>68</v>
      </c>
      <c r="G14" s="334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3"/>
      <c r="W14" s="193"/>
      <c r="X14" s="193"/>
      <c r="Y14" s="193"/>
      <c r="Z14" s="193"/>
      <c r="AA14" s="193"/>
      <c r="AB14" s="193"/>
      <c r="AC14" s="193"/>
      <c r="AD14" s="193"/>
      <c r="AE14" s="193"/>
      <c r="AF14" s="193"/>
      <c r="AG14" s="193"/>
      <c r="AH14" s="193"/>
      <c r="AI14" s="336" t="s">
        <v>37</v>
      </c>
      <c r="AJ14" s="193">
        <f>SUM(AI56:AT56)</f>
        <v>297559.52980645158</v>
      </c>
      <c r="AK14" s="193">
        <f>SUM(AU56:BF56)</f>
        <v>2974510.8974456876</v>
      </c>
      <c r="AL14" s="193">
        <f>SUM(BG56:BR56)</f>
        <v>7914009.9362389734</v>
      </c>
      <c r="AM14" s="5"/>
      <c r="AN14" s="319"/>
      <c r="AO14" s="320"/>
      <c r="AP14" s="320"/>
      <c r="AQ14" s="320"/>
      <c r="AR14" s="320"/>
      <c r="AS14" s="320"/>
      <c r="AT14" s="320"/>
      <c r="AU14" s="320"/>
      <c r="AV14" s="320"/>
      <c r="AW14" s="320"/>
      <c r="AX14" s="320"/>
      <c r="AY14" s="320"/>
      <c r="AZ14" s="320"/>
      <c r="BA14" s="320"/>
      <c r="BB14" s="320"/>
      <c r="BC14" s="320"/>
      <c r="BD14" s="320"/>
      <c r="BE14" s="320"/>
      <c r="BF14" s="320"/>
      <c r="BG14" s="320"/>
      <c r="BH14" s="320"/>
      <c r="BI14" s="320"/>
      <c r="BJ14" s="320"/>
      <c r="BK14" s="320"/>
      <c r="BL14" s="320"/>
      <c r="BM14" s="320"/>
      <c r="BN14" s="320"/>
      <c r="BO14" s="320"/>
      <c r="BP14" s="320"/>
      <c r="BQ14" s="320"/>
      <c r="BR14" s="320"/>
      <c r="BS14" s="320"/>
      <c r="BT14" s="320"/>
      <c r="BU14" s="320"/>
      <c r="BV14" s="320"/>
      <c r="BW14" s="320"/>
      <c r="BX14" s="320"/>
    </row>
    <row r="15" spans="1:79" s="4" customFormat="1" ht="15" customHeight="1" x14ac:dyDescent="0.55000000000000004">
      <c r="A15" s="90"/>
      <c r="B15" s="167" t="s">
        <v>309</v>
      </c>
      <c r="C15" s="195" t="s">
        <v>331</v>
      </c>
      <c r="D15" s="169" t="s">
        <v>330</v>
      </c>
      <c r="E15" s="167"/>
      <c r="F15" s="170" t="s">
        <v>68</v>
      </c>
      <c r="G15" s="193">
        <v>2432016</v>
      </c>
      <c r="H15" s="328"/>
      <c r="I15" s="328"/>
      <c r="J15" s="328"/>
      <c r="K15" s="328"/>
      <c r="L15" s="328"/>
      <c r="M15" s="328"/>
      <c r="N15" s="328"/>
      <c r="O15" s="328"/>
      <c r="P15" s="328"/>
      <c r="Q15" s="328"/>
      <c r="R15" s="328"/>
      <c r="S15" s="328"/>
      <c r="T15" s="328"/>
      <c r="U15" s="328"/>
      <c r="V15" s="328"/>
      <c r="W15" s="328"/>
      <c r="X15" s="328"/>
      <c r="Y15" s="328"/>
      <c r="Z15" s="328"/>
      <c r="AA15" s="328"/>
      <c r="AB15" s="328"/>
      <c r="AC15" s="328"/>
      <c r="AD15" s="328"/>
      <c r="AE15" s="328"/>
      <c r="AF15" s="328"/>
      <c r="AG15" s="328"/>
      <c r="AH15" s="328"/>
      <c r="AI15" s="15"/>
      <c r="AJ15" s="37"/>
      <c r="AK15" s="37"/>
      <c r="AL15" s="37"/>
      <c r="AM15" s="5"/>
      <c r="AN15" s="319"/>
      <c r="AO15" s="320"/>
      <c r="AP15" s="320"/>
      <c r="AQ15" s="320"/>
      <c r="AR15" s="320"/>
      <c r="AS15" s="320"/>
      <c r="AT15" s="320"/>
      <c r="AU15" s="320"/>
      <c r="AV15" s="320"/>
      <c r="AW15" s="320"/>
      <c r="AX15" s="320"/>
      <c r="AY15" s="320"/>
      <c r="AZ15" s="320"/>
      <c r="BA15" s="320"/>
      <c r="BB15" s="320"/>
      <c r="BC15" s="320"/>
      <c r="BD15" s="320"/>
      <c r="BE15" s="320"/>
      <c r="BF15" s="320"/>
      <c r="BG15" s="320"/>
      <c r="BH15" s="320"/>
      <c r="BI15" s="320"/>
      <c r="BJ15" s="320"/>
      <c r="BK15" s="320"/>
      <c r="BL15" s="320"/>
      <c r="BM15" s="320"/>
      <c r="BN15" s="320"/>
      <c r="BO15" s="320"/>
      <c r="BP15" s="320"/>
      <c r="BQ15" s="320"/>
      <c r="BR15" s="320"/>
      <c r="BS15" s="320"/>
      <c r="BT15" s="320"/>
      <c r="BU15" s="320"/>
      <c r="BV15" s="320"/>
      <c r="BW15" s="320"/>
      <c r="BX15" s="320"/>
    </row>
    <row r="16" spans="1:79" s="4" customFormat="1" ht="15" customHeight="1" x14ac:dyDescent="0.55000000000000004">
      <c r="A16" s="90"/>
      <c r="B16" s="370"/>
      <c r="C16" s="371"/>
      <c r="D16" s="371"/>
      <c r="E16" s="370"/>
      <c r="F16" s="372"/>
      <c r="G16" s="373"/>
      <c r="H16" s="370"/>
      <c r="I16" s="370"/>
      <c r="J16" s="370"/>
      <c r="K16" s="370"/>
      <c r="L16" s="370"/>
      <c r="M16" s="370"/>
      <c r="N16" s="370"/>
      <c r="O16" s="370"/>
      <c r="P16" s="370"/>
      <c r="Q16" s="370"/>
      <c r="R16" s="370"/>
      <c r="S16" s="370"/>
      <c r="T16" s="370"/>
      <c r="U16" s="370"/>
      <c r="V16" s="370"/>
      <c r="W16" s="370"/>
      <c r="X16" s="370"/>
      <c r="Y16" s="370"/>
      <c r="Z16" s="370"/>
      <c r="AA16" s="370"/>
      <c r="AB16" s="370"/>
      <c r="AC16" s="370"/>
      <c r="AD16" s="370"/>
      <c r="AE16" s="370"/>
      <c r="AF16" s="370"/>
      <c r="AG16" s="370"/>
      <c r="AH16" s="370"/>
      <c r="AI16" s="370"/>
      <c r="AJ16" s="370"/>
      <c r="AK16" s="370"/>
      <c r="AL16" s="370"/>
      <c r="AM16" s="5"/>
      <c r="AN16" s="319"/>
      <c r="AO16" s="320"/>
      <c r="AP16" s="320"/>
      <c r="AQ16" s="320"/>
      <c r="AR16" s="320"/>
      <c r="AS16" s="320"/>
      <c r="AT16" s="320"/>
      <c r="AU16" s="320"/>
      <c r="AV16" s="320"/>
      <c r="AW16" s="320"/>
      <c r="AX16" s="320"/>
      <c r="AY16" s="320"/>
      <c r="AZ16" s="320"/>
      <c r="BA16" s="320"/>
      <c r="BB16" s="320"/>
      <c r="BC16" s="320"/>
      <c r="BD16" s="320"/>
      <c r="BE16" s="320"/>
      <c r="BF16" s="320"/>
      <c r="BG16" s="320"/>
      <c r="BH16" s="320"/>
      <c r="BI16" s="320"/>
      <c r="BJ16" s="320"/>
      <c r="BK16" s="320"/>
      <c r="BL16" s="320"/>
      <c r="BM16" s="320"/>
      <c r="BN16" s="320"/>
      <c r="BO16" s="320"/>
      <c r="BP16" s="320"/>
      <c r="BQ16" s="320"/>
      <c r="BR16" s="320"/>
      <c r="BS16" s="320"/>
      <c r="BT16" s="320"/>
      <c r="BU16" s="320"/>
      <c r="BV16" s="320"/>
      <c r="BW16" s="320"/>
      <c r="BX16" s="320"/>
    </row>
    <row r="17" spans="1:76" s="4" customFormat="1" ht="15" customHeight="1" x14ac:dyDescent="0.55000000000000004">
      <c r="A17" s="90"/>
      <c r="C17" s="7"/>
      <c r="D17" s="7"/>
      <c r="F17" s="5"/>
      <c r="G17" s="24"/>
      <c r="AM17" s="5"/>
      <c r="AN17" s="319"/>
      <c r="AO17" s="320"/>
      <c r="AP17" s="320"/>
      <c r="AQ17" s="320"/>
      <c r="AR17" s="320"/>
      <c r="AS17" s="320"/>
      <c r="AT17" s="320"/>
      <c r="AU17" s="320"/>
      <c r="AV17" s="320"/>
      <c r="AW17" s="320"/>
      <c r="AX17" s="320"/>
      <c r="AY17" s="320"/>
      <c r="AZ17" s="320"/>
      <c r="BA17" s="320"/>
      <c r="BB17" s="320"/>
      <c r="BC17" s="320"/>
      <c r="BD17" s="320"/>
      <c r="BE17" s="320"/>
      <c r="BF17" s="320"/>
      <c r="BG17" s="320"/>
      <c r="BH17" s="320"/>
      <c r="BI17" s="320"/>
      <c r="BJ17" s="320"/>
      <c r="BK17" s="320"/>
      <c r="BL17" s="320"/>
      <c r="BM17" s="320"/>
      <c r="BN17" s="320"/>
      <c r="BO17" s="320"/>
      <c r="BP17" s="320"/>
      <c r="BQ17" s="320"/>
      <c r="BR17" s="320"/>
      <c r="BS17" s="320"/>
      <c r="BT17" s="320"/>
      <c r="BU17" s="320"/>
      <c r="BV17" s="320"/>
      <c r="BW17" s="320"/>
      <c r="BX17" s="320"/>
    </row>
    <row r="18" spans="1:76" ht="30" customHeight="1" x14ac:dyDescent="0.55000000000000004">
      <c r="A18" s="89"/>
      <c r="B18" s="91" t="s">
        <v>294</v>
      </c>
      <c r="C18" s="359"/>
      <c r="D18" s="359"/>
      <c r="E18" s="3"/>
      <c r="F18" s="5"/>
      <c r="G18" s="24"/>
      <c r="AM18" s="5"/>
      <c r="AN18" s="277"/>
    </row>
    <row r="19" spans="1:76" ht="15" customHeight="1" x14ac:dyDescent="0.55000000000000004">
      <c r="A19" s="89"/>
      <c r="B19" s="173" t="s">
        <v>295</v>
      </c>
      <c r="C19" s="351"/>
      <c r="D19" s="351"/>
      <c r="E19" s="173"/>
      <c r="F19" s="174" t="s">
        <v>290</v>
      </c>
      <c r="G19" s="356"/>
      <c r="H19" s="198">
        <f>SUM(H20:H21)</f>
        <v>69590</v>
      </c>
      <c r="I19" s="198">
        <f t="shared" ref="I19:AL19" si="1">SUM(I20:I21)</f>
        <v>70240</v>
      </c>
      <c r="J19" s="198">
        <f t="shared" si="1"/>
        <v>70880</v>
      </c>
      <c r="K19" s="198">
        <f t="shared" si="1"/>
        <v>71540</v>
      </c>
      <c r="L19" s="198">
        <f t="shared" si="1"/>
        <v>72030</v>
      </c>
      <c r="M19" s="198">
        <f t="shared" si="1"/>
        <v>73770</v>
      </c>
      <c r="N19" s="198">
        <f t="shared" si="1"/>
        <v>74330</v>
      </c>
      <c r="O19" s="198">
        <f t="shared" si="1"/>
        <v>75600</v>
      </c>
      <c r="P19" s="198">
        <f t="shared" si="1"/>
        <v>76220</v>
      </c>
      <c r="Q19" s="198">
        <f t="shared" si="1"/>
        <v>76860</v>
      </c>
      <c r="R19" s="198">
        <f t="shared" si="1"/>
        <v>77400</v>
      </c>
      <c r="S19" s="198">
        <f t="shared" si="1"/>
        <v>78430</v>
      </c>
      <c r="T19" s="198">
        <f t="shared" si="1"/>
        <v>77870</v>
      </c>
      <c r="U19" s="198">
        <f t="shared" si="1"/>
        <v>78850</v>
      </c>
      <c r="V19" s="198">
        <f t="shared" si="1"/>
        <v>78830</v>
      </c>
      <c r="W19" s="198">
        <f t="shared" si="1"/>
        <v>78610</v>
      </c>
      <c r="X19" s="198">
        <f t="shared" si="1"/>
        <v>80510</v>
      </c>
      <c r="Y19" s="198">
        <f t="shared" si="1"/>
        <v>80900</v>
      </c>
      <c r="Z19" s="198">
        <f t="shared" si="1"/>
        <v>81350</v>
      </c>
      <c r="AA19" s="198">
        <f t="shared" si="1"/>
        <v>81720</v>
      </c>
      <c r="AB19" s="198">
        <f t="shared" si="1"/>
        <v>82180</v>
      </c>
      <c r="AC19" s="198">
        <f t="shared" si="1"/>
        <v>82830</v>
      </c>
      <c r="AD19" s="198">
        <f t="shared" si="1"/>
        <v>83090</v>
      </c>
      <c r="AE19" s="198">
        <f t="shared" si="1"/>
        <v>83480</v>
      </c>
      <c r="AF19" s="198">
        <f t="shared" si="1"/>
        <v>83680</v>
      </c>
      <c r="AG19" s="198">
        <f t="shared" si="1"/>
        <v>83710</v>
      </c>
      <c r="AH19" s="198">
        <f t="shared" si="1"/>
        <v>84230</v>
      </c>
      <c r="AI19" s="198">
        <f t="shared" si="1"/>
        <v>86035.38461538461</v>
      </c>
      <c r="AJ19" s="198">
        <f t="shared" si="1"/>
        <v>86602.118437118435</v>
      </c>
      <c r="AK19" s="198">
        <f t="shared" si="1"/>
        <v>87168.852258852261</v>
      </c>
      <c r="AL19" s="198">
        <f t="shared" si="1"/>
        <v>87735.586080586072</v>
      </c>
      <c r="AM19" s="5"/>
      <c r="AN19" s="321"/>
    </row>
    <row r="20" spans="1:76" ht="15" hidden="1" customHeight="1" outlineLevel="1" x14ac:dyDescent="0.55000000000000004">
      <c r="A20" s="89"/>
      <c r="B20" s="207" t="s">
        <v>288</v>
      </c>
      <c r="C20" s="207"/>
      <c r="D20" s="362" t="s">
        <v>340</v>
      </c>
      <c r="E20" s="207"/>
      <c r="F20" s="211" t="s">
        <v>290</v>
      </c>
      <c r="G20" s="355"/>
      <c r="H20" s="210">
        <v>69590</v>
      </c>
      <c r="I20" s="210">
        <v>70240</v>
      </c>
      <c r="J20" s="210">
        <v>70880</v>
      </c>
      <c r="K20" s="210">
        <v>71540</v>
      </c>
      <c r="L20" s="210">
        <v>72030</v>
      </c>
      <c r="M20" s="210">
        <v>73770</v>
      </c>
      <c r="N20" s="210">
        <v>74330</v>
      </c>
      <c r="O20" s="210">
        <v>75600</v>
      </c>
      <c r="P20" s="210">
        <v>76220</v>
      </c>
      <c r="Q20" s="210">
        <v>76860</v>
      </c>
      <c r="R20" s="210">
        <v>77400</v>
      </c>
      <c r="S20" s="210">
        <v>78430</v>
      </c>
      <c r="T20" s="210">
        <v>77870</v>
      </c>
      <c r="U20" s="210">
        <v>78850</v>
      </c>
      <c r="V20" s="210">
        <v>78830</v>
      </c>
      <c r="W20" s="210">
        <v>78610</v>
      </c>
      <c r="X20" s="210">
        <v>80510</v>
      </c>
      <c r="Y20" s="210">
        <v>80900</v>
      </c>
      <c r="Z20" s="210">
        <v>81350</v>
      </c>
      <c r="AA20" s="210">
        <v>81720</v>
      </c>
      <c r="AB20" s="210">
        <v>82180</v>
      </c>
      <c r="AC20" s="210">
        <v>82830</v>
      </c>
      <c r="AD20" s="210">
        <v>83090</v>
      </c>
      <c r="AE20" s="210">
        <v>83480</v>
      </c>
      <c r="AF20" s="210">
        <v>83680</v>
      </c>
      <c r="AG20" s="210">
        <v>83710</v>
      </c>
      <c r="AH20" s="210">
        <v>84230</v>
      </c>
      <c r="AI20" s="210">
        <f>AI$5*SLOPE($H20:$AH20,$H$5:$AH$5)+INTERCEPT($H20:$AH20,$H$5:$AH$5)</f>
        <v>86035.38461538461</v>
      </c>
      <c r="AJ20" s="210">
        <f t="shared" ref="AJ20:AL20" si="2">AJ$5*SLOPE($H20:$AH20,$H$5:$AH$5)+INTERCEPT($H20:$AH20,$H$5:$AH$5)</f>
        <v>86602.118437118435</v>
      </c>
      <c r="AK20" s="210">
        <f t="shared" si="2"/>
        <v>87168.852258852261</v>
      </c>
      <c r="AL20" s="210">
        <f t="shared" si="2"/>
        <v>87735.586080586072</v>
      </c>
      <c r="AM20" s="5"/>
      <c r="AN20" s="277"/>
    </row>
    <row r="21" spans="1:76" ht="15" hidden="1" customHeight="1" outlineLevel="1" x14ac:dyDescent="0.55000000000000004">
      <c r="B21" s="207" t="s">
        <v>289</v>
      </c>
      <c r="C21" s="207"/>
      <c r="D21" s="362" t="s">
        <v>342</v>
      </c>
      <c r="E21" s="207"/>
      <c r="F21" s="211" t="s">
        <v>290</v>
      </c>
      <c r="G21" s="355"/>
      <c r="H21" s="357" t="s">
        <v>37</v>
      </c>
      <c r="I21" s="357" t="s">
        <v>37</v>
      </c>
      <c r="J21" s="357" t="s">
        <v>37</v>
      </c>
      <c r="K21" s="357" t="s">
        <v>37</v>
      </c>
      <c r="L21" s="357" t="s">
        <v>37</v>
      </c>
      <c r="M21" s="357" t="s">
        <v>37</v>
      </c>
      <c r="N21" s="357" t="s">
        <v>37</v>
      </c>
      <c r="O21" s="357" t="s">
        <v>37</v>
      </c>
      <c r="P21" s="357" t="s">
        <v>37</v>
      </c>
      <c r="Q21" s="357" t="s">
        <v>37</v>
      </c>
      <c r="R21" s="357" t="s">
        <v>37</v>
      </c>
      <c r="S21" s="357" t="s">
        <v>37</v>
      </c>
      <c r="T21" s="357" t="s">
        <v>37</v>
      </c>
      <c r="U21" s="357" t="s">
        <v>37</v>
      </c>
      <c r="V21" s="357" t="s">
        <v>37</v>
      </c>
      <c r="W21" s="357" t="s">
        <v>37</v>
      </c>
      <c r="X21" s="357" t="s">
        <v>37</v>
      </c>
      <c r="Y21" s="357" t="s">
        <v>37</v>
      </c>
      <c r="Z21" s="357" t="s">
        <v>37</v>
      </c>
      <c r="AA21" s="357" t="s">
        <v>37</v>
      </c>
      <c r="AB21" s="357" t="s">
        <v>37</v>
      </c>
      <c r="AC21" s="357" t="s">
        <v>37</v>
      </c>
      <c r="AD21" s="357" t="s">
        <v>37</v>
      </c>
      <c r="AE21" s="357" t="s">
        <v>37</v>
      </c>
      <c r="AF21" s="357" t="s">
        <v>37</v>
      </c>
      <c r="AG21" s="357" t="s">
        <v>37</v>
      </c>
      <c r="AH21" s="357" t="s">
        <v>37</v>
      </c>
      <c r="AI21" s="357" t="s">
        <v>37</v>
      </c>
      <c r="AJ21" s="357" t="s">
        <v>37</v>
      </c>
      <c r="AK21" s="357" t="s">
        <v>37</v>
      </c>
      <c r="AL21" s="357" t="s">
        <v>37</v>
      </c>
      <c r="AM21" s="5"/>
      <c r="AN21" s="277"/>
    </row>
    <row r="22" spans="1:76" ht="15" customHeight="1" collapsed="1" x14ac:dyDescent="0.55000000000000004">
      <c r="A22" s="89"/>
      <c r="B22" s="176" t="s">
        <v>296</v>
      </c>
      <c r="C22" s="207"/>
      <c r="D22" s="207"/>
      <c r="E22" s="176"/>
      <c r="F22" s="177" t="s">
        <v>290</v>
      </c>
      <c r="G22" s="363"/>
      <c r="H22" s="178">
        <f>SUM(H23:H24)</f>
        <v>35230</v>
      </c>
      <c r="I22" s="178">
        <f t="shared" ref="I22:AL22" si="3">SUM(I23:I24)</f>
        <v>35428</v>
      </c>
      <c r="J22" s="178">
        <f t="shared" si="3"/>
        <v>35723</v>
      </c>
      <c r="K22" s="178">
        <f t="shared" si="3"/>
        <v>36013</v>
      </c>
      <c r="L22" s="178">
        <f t="shared" si="3"/>
        <v>36168</v>
      </c>
      <c r="M22" s="178">
        <f t="shared" si="3"/>
        <v>36893</v>
      </c>
      <c r="N22" s="178">
        <f t="shared" si="3"/>
        <v>37128</v>
      </c>
      <c r="O22" s="178">
        <f t="shared" si="3"/>
        <v>37610</v>
      </c>
      <c r="P22" s="178">
        <f t="shared" si="3"/>
        <v>37932</v>
      </c>
      <c r="Q22" s="178">
        <f t="shared" si="3"/>
        <v>38261</v>
      </c>
      <c r="R22" s="178">
        <f t="shared" si="3"/>
        <v>38469</v>
      </c>
      <c r="S22" s="178">
        <f t="shared" si="3"/>
        <v>38922</v>
      </c>
      <c r="T22" s="178">
        <f t="shared" si="3"/>
        <v>38740</v>
      </c>
      <c r="U22" s="178">
        <f t="shared" si="3"/>
        <v>39270</v>
      </c>
      <c r="V22" s="178">
        <f t="shared" si="3"/>
        <v>39316</v>
      </c>
      <c r="W22" s="178">
        <f t="shared" si="3"/>
        <v>39191</v>
      </c>
      <c r="X22" s="178">
        <f t="shared" si="3"/>
        <v>40100</v>
      </c>
      <c r="Y22" s="178">
        <f t="shared" si="3"/>
        <v>40275</v>
      </c>
      <c r="Z22" s="178">
        <f t="shared" si="3"/>
        <v>40476</v>
      </c>
      <c r="AA22" s="178">
        <f t="shared" si="3"/>
        <v>40649</v>
      </c>
      <c r="AB22" s="178">
        <f t="shared" si="3"/>
        <v>40856</v>
      </c>
      <c r="AC22" s="178">
        <f t="shared" si="3"/>
        <v>41138</v>
      </c>
      <c r="AD22" s="178">
        <f t="shared" si="3"/>
        <v>41250</v>
      </c>
      <c r="AE22" s="178">
        <f t="shared" si="3"/>
        <v>41435</v>
      </c>
      <c r="AF22" s="178">
        <f t="shared" si="3"/>
        <v>41554</v>
      </c>
      <c r="AG22" s="178">
        <f t="shared" si="3"/>
        <v>41649</v>
      </c>
      <c r="AH22" s="178">
        <f t="shared" si="3"/>
        <v>41888</v>
      </c>
      <c r="AI22" s="178">
        <f t="shared" si="3"/>
        <v>42625.259259259255</v>
      </c>
      <c r="AJ22" s="178">
        <f t="shared" si="3"/>
        <v>42888.005291005291</v>
      </c>
      <c r="AK22" s="178">
        <f t="shared" si="3"/>
        <v>43150.751322751319</v>
      </c>
      <c r="AL22" s="178">
        <f t="shared" si="3"/>
        <v>43413.497354497347</v>
      </c>
      <c r="AM22" s="5"/>
      <c r="AN22" s="321"/>
    </row>
    <row r="23" spans="1:76" ht="15" hidden="1" customHeight="1" outlineLevel="1" x14ac:dyDescent="0.55000000000000004">
      <c r="B23" s="207" t="s">
        <v>288</v>
      </c>
      <c r="C23" s="207"/>
      <c r="D23" s="362" t="s">
        <v>340</v>
      </c>
      <c r="E23" s="207"/>
      <c r="F23" s="211" t="s">
        <v>290</v>
      </c>
      <c r="G23" s="364">
        <v>0.4</v>
      </c>
      <c r="H23" s="210">
        <f>H20*$G$23</f>
        <v>27836</v>
      </c>
      <c r="I23" s="210">
        <f t="shared" ref="I23:AH23" si="4">I20*$G$23</f>
        <v>28096</v>
      </c>
      <c r="J23" s="210">
        <f t="shared" si="4"/>
        <v>28352</v>
      </c>
      <c r="K23" s="210">
        <f t="shared" si="4"/>
        <v>28616</v>
      </c>
      <c r="L23" s="210">
        <f t="shared" si="4"/>
        <v>28812</v>
      </c>
      <c r="M23" s="210">
        <f t="shared" si="4"/>
        <v>29508</v>
      </c>
      <c r="N23" s="210">
        <f t="shared" si="4"/>
        <v>29732</v>
      </c>
      <c r="O23" s="210">
        <f t="shared" si="4"/>
        <v>30240</v>
      </c>
      <c r="P23" s="210">
        <f t="shared" si="4"/>
        <v>30488</v>
      </c>
      <c r="Q23" s="210">
        <f t="shared" si="4"/>
        <v>30744</v>
      </c>
      <c r="R23" s="210">
        <f t="shared" si="4"/>
        <v>30960</v>
      </c>
      <c r="S23" s="210">
        <f t="shared" si="4"/>
        <v>31372</v>
      </c>
      <c r="T23" s="210">
        <f t="shared" si="4"/>
        <v>31148</v>
      </c>
      <c r="U23" s="210">
        <f t="shared" si="4"/>
        <v>31540</v>
      </c>
      <c r="V23" s="210">
        <f t="shared" si="4"/>
        <v>31532</v>
      </c>
      <c r="W23" s="210">
        <f t="shared" si="4"/>
        <v>31444</v>
      </c>
      <c r="X23" s="210">
        <f t="shared" si="4"/>
        <v>32204</v>
      </c>
      <c r="Y23" s="210">
        <f t="shared" si="4"/>
        <v>32360</v>
      </c>
      <c r="Z23" s="210">
        <f t="shared" si="4"/>
        <v>32540</v>
      </c>
      <c r="AA23" s="210">
        <f t="shared" si="4"/>
        <v>32688</v>
      </c>
      <c r="AB23" s="210">
        <f t="shared" si="4"/>
        <v>32872</v>
      </c>
      <c r="AC23" s="210">
        <f t="shared" si="4"/>
        <v>33132</v>
      </c>
      <c r="AD23" s="210">
        <f t="shared" si="4"/>
        <v>33236</v>
      </c>
      <c r="AE23" s="210">
        <f t="shared" si="4"/>
        <v>33392</v>
      </c>
      <c r="AF23" s="210">
        <f t="shared" si="4"/>
        <v>33472</v>
      </c>
      <c r="AG23" s="210">
        <f t="shared" si="4"/>
        <v>33484</v>
      </c>
      <c r="AH23" s="210">
        <f t="shared" si="4"/>
        <v>33692</v>
      </c>
      <c r="AI23" s="210">
        <f>AI20*$G$23</f>
        <v>34414.153846153844</v>
      </c>
      <c r="AJ23" s="210">
        <f t="shared" ref="AJ23:AL23" si="5">AJ20*$G$23</f>
        <v>34640.847374847377</v>
      </c>
      <c r="AK23" s="210">
        <f t="shared" si="5"/>
        <v>34867.540903540903</v>
      </c>
      <c r="AL23" s="210">
        <f t="shared" si="5"/>
        <v>35094.234432234429</v>
      </c>
      <c r="AM23" s="5"/>
      <c r="AN23" s="322"/>
    </row>
    <row r="24" spans="1:76" ht="15" hidden="1" customHeight="1" outlineLevel="1" x14ac:dyDescent="0.55000000000000004">
      <c r="B24" s="207" t="s">
        <v>289</v>
      </c>
      <c r="C24" s="207"/>
      <c r="D24" s="362" t="s">
        <v>342</v>
      </c>
      <c r="E24" s="207"/>
      <c r="F24" s="211" t="s">
        <v>290</v>
      </c>
      <c r="G24" s="364"/>
      <c r="H24" s="210">
        <v>7394</v>
      </c>
      <c r="I24" s="210">
        <v>7332</v>
      </c>
      <c r="J24" s="210">
        <v>7371</v>
      </c>
      <c r="K24" s="210">
        <v>7397</v>
      </c>
      <c r="L24" s="210">
        <v>7356</v>
      </c>
      <c r="M24" s="210">
        <v>7385</v>
      </c>
      <c r="N24" s="210">
        <v>7396</v>
      </c>
      <c r="O24" s="210">
        <v>7370</v>
      </c>
      <c r="P24" s="210">
        <v>7444</v>
      </c>
      <c r="Q24" s="210">
        <v>7517</v>
      </c>
      <c r="R24" s="210">
        <v>7509</v>
      </c>
      <c r="S24" s="210">
        <v>7550</v>
      </c>
      <c r="T24" s="210">
        <v>7592</v>
      </c>
      <c r="U24" s="210">
        <v>7730</v>
      </c>
      <c r="V24" s="210">
        <v>7784</v>
      </c>
      <c r="W24" s="210">
        <v>7747</v>
      </c>
      <c r="X24" s="210">
        <v>7896</v>
      </c>
      <c r="Y24" s="210">
        <v>7915</v>
      </c>
      <c r="Z24" s="210">
        <v>7936</v>
      </c>
      <c r="AA24" s="210">
        <v>7961</v>
      </c>
      <c r="AB24" s="210">
        <v>7984</v>
      </c>
      <c r="AC24" s="210">
        <v>8006</v>
      </c>
      <c r="AD24" s="210">
        <v>8014</v>
      </c>
      <c r="AE24" s="210">
        <v>8043</v>
      </c>
      <c r="AF24" s="210">
        <v>8082</v>
      </c>
      <c r="AG24" s="210">
        <v>8165</v>
      </c>
      <c r="AH24" s="210">
        <v>8196</v>
      </c>
      <c r="AI24" s="210">
        <f>AI$5*SLOPE($H24:$AH24,$H$5:$AH$5)+INTERCEPT($H24:$AH24,$H$5:$AH$5)</f>
        <v>8211.1054131054134</v>
      </c>
      <c r="AJ24" s="210">
        <f t="shared" ref="AJ24:AL24" si="6">AJ$5*SLOPE($H24:$AH24,$H$5:$AH$5)+INTERCEPT($H24:$AH24,$H$5:$AH$5)</f>
        <v>8247.1579161579157</v>
      </c>
      <c r="AK24" s="210">
        <f t="shared" si="6"/>
        <v>8283.210419210418</v>
      </c>
      <c r="AL24" s="210">
        <f t="shared" si="6"/>
        <v>8319.2629222629221</v>
      </c>
      <c r="AM24" s="5"/>
      <c r="AN24" s="319"/>
    </row>
    <row r="25" spans="1:76" ht="15" customHeight="1" collapsed="1" x14ac:dyDescent="0.55000000000000004">
      <c r="B25" s="176" t="s">
        <v>297</v>
      </c>
      <c r="C25" s="207"/>
      <c r="D25" s="207"/>
      <c r="E25" s="176"/>
      <c r="F25" s="177" t="s">
        <v>290</v>
      </c>
      <c r="G25" s="363"/>
      <c r="H25" s="178">
        <f>SUM(H26:H27)</f>
        <v>19082</v>
      </c>
      <c r="I25" s="178">
        <f t="shared" ref="I25:AL25" si="7">SUM(I26:I27)</f>
        <v>18935</v>
      </c>
      <c r="J25" s="178">
        <f t="shared" si="7"/>
        <v>19247</v>
      </c>
      <c r="K25" s="178">
        <f t="shared" si="7"/>
        <v>19407</v>
      </c>
      <c r="L25" s="178">
        <f t="shared" si="7"/>
        <v>19608</v>
      </c>
      <c r="M25" s="178">
        <f t="shared" si="7"/>
        <v>20098</v>
      </c>
      <c r="N25" s="178">
        <f t="shared" si="7"/>
        <v>20838</v>
      </c>
      <c r="O25" s="178">
        <f t="shared" si="7"/>
        <v>21105</v>
      </c>
      <c r="P25" s="178">
        <f t="shared" si="7"/>
        <v>21568</v>
      </c>
      <c r="Q25" s="178">
        <f t="shared" si="7"/>
        <v>21926</v>
      </c>
      <c r="R25" s="178">
        <f t="shared" si="7"/>
        <v>22185</v>
      </c>
      <c r="S25" s="178">
        <f t="shared" si="7"/>
        <v>22206</v>
      </c>
      <c r="T25" s="178">
        <f t="shared" si="7"/>
        <v>22496</v>
      </c>
      <c r="U25" s="178">
        <f t="shared" si="7"/>
        <v>23328</v>
      </c>
      <c r="V25" s="178">
        <f t="shared" si="7"/>
        <v>23835</v>
      </c>
      <c r="W25" s="178">
        <f t="shared" si="7"/>
        <v>24475</v>
      </c>
      <c r="X25" s="178">
        <f t="shared" si="7"/>
        <v>24759</v>
      </c>
      <c r="Y25" s="178">
        <f t="shared" si="7"/>
        <v>24525</v>
      </c>
      <c r="Z25" s="178">
        <f t="shared" si="7"/>
        <v>24722</v>
      </c>
      <c r="AA25" s="178">
        <f t="shared" si="7"/>
        <v>24972</v>
      </c>
      <c r="AB25" s="178">
        <f t="shared" si="7"/>
        <v>24933</v>
      </c>
      <c r="AC25" s="178">
        <f t="shared" si="7"/>
        <v>24471</v>
      </c>
      <c r="AD25" s="178">
        <f t="shared" si="7"/>
        <v>24399</v>
      </c>
      <c r="AE25" s="178">
        <f t="shared" si="7"/>
        <v>24196</v>
      </c>
      <c r="AF25" s="178">
        <f t="shared" si="7"/>
        <v>25237</v>
      </c>
      <c r="AG25" s="178">
        <f t="shared" si="7"/>
        <v>25803</v>
      </c>
      <c r="AH25" s="178">
        <f t="shared" si="7"/>
        <v>25109</v>
      </c>
      <c r="AI25" s="178">
        <f t="shared" si="7"/>
        <v>26518.207977207978</v>
      </c>
      <c r="AJ25" s="178">
        <f t="shared" si="7"/>
        <v>26789.44240944241</v>
      </c>
      <c r="AK25" s="178">
        <f t="shared" si="7"/>
        <v>27060.676841676843</v>
      </c>
      <c r="AL25" s="178">
        <f t="shared" si="7"/>
        <v>27331.911273911272</v>
      </c>
      <c r="AM25" s="5"/>
      <c r="AN25" s="319"/>
    </row>
    <row r="26" spans="1:76" ht="15" hidden="1" customHeight="1" outlineLevel="1" x14ac:dyDescent="0.55000000000000004">
      <c r="B26" s="207" t="s">
        <v>288</v>
      </c>
      <c r="C26" s="207"/>
      <c r="D26" s="362" t="s">
        <v>340</v>
      </c>
      <c r="E26" s="207"/>
      <c r="F26" s="211" t="s">
        <v>290</v>
      </c>
      <c r="G26" s="364"/>
      <c r="H26" s="210">
        <v>16637</v>
      </c>
      <c r="I26" s="210">
        <v>16563</v>
      </c>
      <c r="J26" s="210">
        <v>16773</v>
      </c>
      <c r="K26" s="210">
        <v>16917</v>
      </c>
      <c r="L26" s="210">
        <v>17180</v>
      </c>
      <c r="M26" s="210">
        <v>17586</v>
      </c>
      <c r="N26" s="210">
        <v>18289</v>
      </c>
      <c r="O26" s="210">
        <v>18508</v>
      </c>
      <c r="P26" s="210">
        <v>18882</v>
      </c>
      <c r="Q26" s="210">
        <v>19229</v>
      </c>
      <c r="R26" s="210">
        <v>19491</v>
      </c>
      <c r="S26" s="210">
        <v>19514</v>
      </c>
      <c r="T26" s="210">
        <v>19737</v>
      </c>
      <c r="U26" s="210">
        <v>20439</v>
      </c>
      <c r="V26" s="210">
        <v>20892</v>
      </c>
      <c r="W26" s="210">
        <v>21566</v>
      </c>
      <c r="X26" s="210">
        <v>21720</v>
      </c>
      <c r="Y26" s="210">
        <v>21525</v>
      </c>
      <c r="Z26" s="210">
        <v>21715</v>
      </c>
      <c r="AA26" s="210">
        <v>21941</v>
      </c>
      <c r="AB26" s="210">
        <v>22033</v>
      </c>
      <c r="AC26" s="210">
        <v>21656</v>
      </c>
      <c r="AD26" s="210">
        <v>21537</v>
      </c>
      <c r="AE26" s="210">
        <v>21344</v>
      </c>
      <c r="AF26" s="210">
        <v>22426</v>
      </c>
      <c r="AG26" s="210">
        <v>22835</v>
      </c>
      <c r="AH26" s="210">
        <v>22170</v>
      </c>
      <c r="AI26" s="210">
        <f t="shared" ref="AI26:AL27" si="8">AI$5*SLOPE($H26:$AH26,$H$5:$AH$5)+INTERCEPT($H26:$AH26,$H$5:$AH$5)</f>
        <v>23449.928774928776</v>
      </c>
      <c r="AJ26" s="210">
        <f t="shared" si="8"/>
        <v>23698.719983719984</v>
      </c>
      <c r="AK26" s="210">
        <f t="shared" si="8"/>
        <v>23947.511192511192</v>
      </c>
      <c r="AL26" s="210">
        <f t="shared" si="8"/>
        <v>24196.302401302401</v>
      </c>
      <c r="AM26" s="5"/>
      <c r="AN26" s="319"/>
    </row>
    <row r="27" spans="1:76" ht="15" hidden="1" customHeight="1" outlineLevel="1" x14ac:dyDescent="0.55000000000000004">
      <c r="B27" s="207" t="s">
        <v>289</v>
      </c>
      <c r="C27" s="207"/>
      <c r="D27" s="362" t="s">
        <v>342</v>
      </c>
      <c r="E27" s="207"/>
      <c r="F27" s="211" t="s">
        <v>290</v>
      </c>
      <c r="G27" s="364"/>
      <c r="H27" s="210">
        <v>2445</v>
      </c>
      <c r="I27" s="210">
        <v>2372</v>
      </c>
      <c r="J27" s="210">
        <v>2474</v>
      </c>
      <c r="K27" s="210">
        <v>2490</v>
      </c>
      <c r="L27" s="210">
        <v>2428</v>
      </c>
      <c r="M27" s="210">
        <v>2512</v>
      </c>
      <c r="N27" s="210">
        <v>2549</v>
      </c>
      <c r="O27" s="210">
        <v>2597</v>
      </c>
      <c r="P27" s="210">
        <v>2686</v>
      </c>
      <c r="Q27" s="210">
        <v>2697</v>
      </c>
      <c r="R27" s="210">
        <v>2694</v>
      </c>
      <c r="S27" s="210">
        <v>2692</v>
      </c>
      <c r="T27" s="210">
        <v>2759</v>
      </c>
      <c r="U27" s="210">
        <v>2889</v>
      </c>
      <c r="V27" s="210">
        <v>2943</v>
      </c>
      <c r="W27" s="210">
        <v>2909</v>
      </c>
      <c r="X27" s="210">
        <v>3039</v>
      </c>
      <c r="Y27" s="210">
        <v>3000</v>
      </c>
      <c r="Z27" s="210">
        <v>3007</v>
      </c>
      <c r="AA27" s="210">
        <v>3031</v>
      </c>
      <c r="AB27" s="210">
        <v>2900</v>
      </c>
      <c r="AC27" s="210">
        <v>2815</v>
      </c>
      <c r="AD27" s="210">
        <v>2862</v>
      </c>
      <c r="AE27" s="210">
        <v>2852</v>
      </c>
      <c r="AF27" s="210">
        <v>2811</v>
      </c>
      <c r="AG27" s="210">
        <v>2968</v>
      </c>
      <c r="AH27" s="210">
        <v>2939</v>
      </c>
      <c r="AI27" s="210">
        <f t="shared" si="8"/>
        <v>3068.2792022792019</v>
      </c>
      <c r="AJ27" s="210">
        <f t="shared" si="8"/>
        <v>3090.7224257224257</v>
      </c>
      <c r="AK27" s="210">
        <f t="shared" si="8"/>
        <v>3113.165649165649</v>
      </c>
      <c r="AL27" s="210">
        <f t="shared" si="8"/>
        <v>3135.6088726088724</v>
      </c>
      <c r="AM27" s="5"/>
      <c r="AN27" s="319"/>
    </row>
    <row r="28" spans="1:76" ht="15" customHeight="1" collapsed="1" x14ac:dyDescent="0.55000000000000004">
      <c r="B28" s="176" t="s">
        <v>298</v>
      </c>
      <c r="C28" s="207"/>
      <c r="D28" s="207"/>
      <c r="E28" s="176"/>
      <c r="F28" s="177" t="s">
        <v>290</v>
      </c>
      <c r="G28" s="363"/>
      <c r="H28" s="178">
        <f>SUM(H29:H30)</f>
        <v>51378</v>
      </c>
      <c r="I28" s="178">
        <f t="shared" ref="I28:AL28" si="9">SUM(I29:I30)</f>
        <v>51921</v>
      </c>
      <c r="J28" s="178">
        <f t="shared" si="9"/>
        <v>52199</v>
      </c>
      <c r="K28" s="178">
        <f t="shared" si="9"/>
        <v>52619</v>
      </c>
      <c r="L28" s="178">
        <f t="shared" si="9"/>
        <v>52728</v>
      </c>
      <c r="M28" s="178">
        <f t="shared" si="9"/>
        <v>53688</v>
      </c>
      <c r="N28" s="178">
        <f t="shared" si="9"/>
        <v>53418</v>
      </c>
      <c r="O28" s="178">
        <f t="shared" si="9"/>
        <v>54115</v>
      </c>
      <c r="P28" s="178">
        <f t="shared" si="9"/>
        <v>54296</v>
      </c>
      <c r="Q28" s="178">
        <f t="shared" si="9"/>
        <v>54596</v>
      </c>
      <c r="R28" s="178">
        <f t="shared" si="9"/>
        <v>54753</v>
      </c>
      <c r="S28" s="178">
        <f t="shared" si="9"/>
        <v>55638</v>
      </c>
      <c r="T28" s="178">
        <f t="shared" si="9"/>
        <v>54984</v>
      </c>
      <c r="U28" s="178">
        <f t="shared" si="9"/>
        <v>55212</v>
      </c>
      <c r="V28" s="178">
        <f t="shared" si="9"/>
        <v>54797</v>
      </c>
      <c r="W28" s="178">
        <f t="shared" si="9"/>
        <v>53907</v>
      </c>
      <c r="X28" s="178">
        <f t="shared" si="9"/>
        <v>55441</v>
      </c>
      <c r="Y28" s="178">
        <f t="shared" si="9"/>
        <v>56025</v>
      </c>
      <c r="Z28" s="178">
        <f t="shared" si="9"/>
        <v>56230</v>
      </c>
      <c r="AA28" s="178">
        <f t="shared" si="9"/>
        <v>56326</v>
      </c>
      <c r="AB28" s="178">
        <f t="shared" si="9"/>
        <v>56779</v>
      </c>
      <c r="AC28" s="178">
        <f t="shared" si="9"/>
        <v>57805</v>
      </c>
      <c r="AD28" s="178">
        <f t="shared" si="9"/>
        <v>58101</v>
      </c>
      <c r="AE28" s="178">
        <f t="shared" si="9"/>
        <v>58674</v>
      </c>
      <c r="AF28" s="178">
        <f t="shared" si="9"/>
        <v>57871</v>
      </c>
      <c r="AG28" s="178">
        <f t="shared" si="9"/>
        <v>57495</v>
      </c>
      <c r="AH28" s="178">
        <f t="shared" si="9"/>
        <v>58667</v>
      </c>
      <c r="AI28" s="178">
        <f t="shared" si="9"/>
        <v>58732.310541310537</v>
      </c>
      <c r="AJ28" s="178">
        <f t="shared" si="9"/>
        <v>58986.568172568172</v>
      </c>
      <c r="AK28" s="178">
        <f t="shared" si="9"/>
        <v>59240.825803825799</v>
      </c>
      <c r="AL28" s="178">
        <f t="shared" si="9"/>
        <v>59495.083435083434</v>
      </c>
      <c r="AM28" s="5"/>
      <c r="AN28" s="322"/>
    </row>
    <row r="29" spans="1:76" ht="15" hidden="1" customHeight="1" outlineLevel="1" x14ac:dyDescent="0.55000000000000004">
      <c r="B29" s="207" t="s">
        <v>288</v>
      </c>
      <c r="C29" s="207"/>
      <c r="D29" s="207"/>
      <c r="E29" s="207"/>
      <c r="F29" s="211" t="s">
        <v>290</v>
      </c>
      <c r="G29" s="364"/>
      <c r="H29" s="210">
        <f>(H23-H26)*2+H26</f>
        <v>39035</v>
      </c>
      <c r="I29" s="210">
        <f t="shared" ref="I29:AL30" si="10">(I23-I26)*2+I26</f>
        <v>39629</v>
      </c>
      <c r="J29" s="210">
        <f t="shared" si="10"/>
        <v>39931</v>
      </c>
      <c r="K29" s="210">
        <f t="shared" si="10"/>
        <v>40315</v>
      </c>
      <c r="L29" s="210">
        <f t="shared" si="10"/>
        <v>40444</v>
      </c>
      <c r="M29" s="210">
        <f t="shared" si="10"/>
        <v>41430</v>
      </c>
      <c r="N29" s="210">
        <f t="shared" si="10"/>
        <v>41175</v>
      </c>
      <c r="O29" s="210">
        <f t="shared" si="10"/>
        <v>41972</v>
      </c>
      <c r="P29" s="210">
        <f t="shared" si="10"/>
        <v>42094</v>
      </c>
      <c r="Q29" s="210">
        <f t="shared" si="10"/>
        <v>42259</v>
      </c>
      <c r="R29" s="210">
        <f t="shared" si="10"/>
        <v>42429</v>
      </c>
      <c r="S29" s="210">
        <f t="shared" si="10"/>
        <v>43230</v>
      </c>
      <c r="T29" s="210">
        <f t="shared" si="10"/>
        <v>42559</v>
      </c>
      <c r="U29" s="210">
        <f t="shared" si="10"/>
        <v>42641</v>
      </c>
      <c r="V29" s="210">
        <f t="shared" si="10"/>
        <v>42172</v>
      </c>
      <c r="W29" s="210">
        <f t="shared" si="10"/>
        <v>41322</v>
      </c>
      <c r="X29" s="210">
        <f t="shared" si="10"/>
        <v>42688</v>
      </c>
      <c r="Y29" s="210">
        <f t="shared" si="10"/>
        <v>43195</v>
      </c>
      <c r="Z29" s="210">
        <f t="shared" si="10"/>
        <v>43365</v>
      </c>
      <c r="AA29" s="210">
        <f t="shared" si="10"/>
        <v>43435</v>
      </c>
      <c r="AB29" s="210">
        <f t="shared" si="10"/>
        <v>43711</v>
      </c>
      <c r="AC29" s="210">
        <f t="shared" si="10"/>
        <v>44608</v>
      </c>
      <c r="AD29" s="210">
        <f t="shared" si="10"/>
        <v>44935</v>
      </c>
      <c r="AE29" s="210">
        <f t="shared" si="10"/>
        <v>45440</v>
      </c>
      <c r="AF29" s="210">
        <f t="shared" si="10"/>
        <v>44518</v>
      </c>
      <c r="AG29" s="210">
        <f t="shared" si="10"/>
        <v>44133</v>
      </c>
      <c r="AH29" s="210">
        <f t="shared" si="10"/>
        <v>45214</v>
      </c>
      <c r="AI29" s="210">
        <f t="shared" si="10"/>
        <v>45378.378917378912</v>
      </c>
      <c r="AJ29" s="210">
        <f t="shared" si="10"/>
        <v>45582.974765974766</v>
      </c>
      <c r="AK29" s="210">
        <f t="shared" si="10"/>
        <v>45787.570614570614</v>
      </c>
      <c r="AL29" s="210">
        <f t="shared" si="10"/>
        <v>45992.166463166461</v>
      </c>
      <c r="AM29" s="5"/>
      <c r="AN29" s="319"/>
    </row>
    <row r="30" spans="1:76" s="27" customFormat="1" ht="15" hidden="1" customHeight="1" outlineLevel="1" x14ac:dyDescent="0.55000000000000004">
      <c r="A30" s="89"/>
      <c r="B30" s="207" t="s">
        <v>289</v>
      </c>
      <c r="C30" s="207"/>
      <c r="D30" s="207"/>
      <c r="E30" s="207"/>
      <c r="F30" s="211" t="s">
        <v>290</v>
      </c>
      <c r="G30" s="364"/>
      <c r="H30" s="210">
        <f>(H24-H27)*2+H27</f>
        <v>12343</v>
      </c>
      <c r="I30" s="210">
        <f t="shared" si="10"/>
        <v>12292</v>
      </c>
      <c r="J30" s="210">
        <f t="shared" si="10"/>
        <v>12268</v>
      </c>
      <c r="K30" s="210">
        <f t="shared" si="10"/>
        <v>12304</v>
      </c>
      <c r="L30" s="210">
        <f t="shared" si="10"/>
        <v>12284</v>
      </c>
      <c r="M30" s="210">
        <f t="shared" si="10"/>
        <v>12258</v>
      </c>
      <c r="N30" s="210">
        <f t="shared" si="10"/>
        <v>12243</v>
      </c>
      <c r="O30" s="210">
        <f t="shared" si="10"/>
        <v>12143</v>
      </c>
      <c r="P30" s="210">
        <f t="shared" si="10"/>
        <v>12202</v>
      </c>
      <c r="Q30" s="210">
        <f t="shared" si="10"/>
        <v>12337</v>
      </c>
      <c r="R30" s="210">
        <f t="shared" si="10"/>
        <v>12324</v>
      </c>
      <c r="S30" s="210">
        <f t="shared" si="10"/>
        <v>12408</v>
      </c>
      <c r="T30" s="210">
        <f t="shared" si="10"/>
        <v>12425</v>
      </c>
      <c r="U30" s="210">
        <f t="shared" si="10"/>
        <v>12571</v>
      </c>
      <c r="V30" s="210">
        <f t="shared" si="10"/>
        <v>12625</v>
      </c>
      <c r="W30" s="210">
        <f t="shared" si="10"/>
        <v>12585</v>
      </c>
      <c r="X30" s="210">
        <f t="shared" si="10"/>
        <v>12753</v>
      </c>
      <c r="Y30" s="210">
        <f t="shared" si="10"/>
        <v>12830</v>
      </c>
      <c r="Z30" s="210">
        <f t="shared" si="10"/>
        <v>12865</v>
      </c>
      <c r="AA30" s="210">
        <f t="shared" si="10"/>
        <v>12891</v>
      </c>
      <c r="AB30" s="210">
        <f t="shared" si="10"/>
        <v>13068</v>
      </c>
      <c r="AC30" s="210">
        <f t="shared" si="10"/>
        <v>13197</v>
      </c>
      <c r="AD30" s="210">
        <f t="shared" si="10"/>
        <v>13166</v>
      </c>
      <c r="AE30" s="210">
        <f t="shared" si="10"/>
        <v>13234</v>
      </c>
      <c r="AF30" s="210">
        <f t="shared" si="10"/>
        <v>13353</v>
      </c>
      <c r="AG30" s="210">
        <f t="shared" si="10"/>
        <v>13362</v>
      </c>
      <c r="AH30" s="210">
        <f t="shared" si="10"/>
        <v>13453</v>
      </c>
      <c r="AI30" s="210">
        <f t="shared" si="10"/>
        <v>13353.931623931625</v>
      </c>
      <c r="AJ30" s="210">
        <f t="shared" si="10"/>
        <v>13403.593406593405</v>
      </c>
      <c r="AK30" s="210">
        <f t="shared" si="10"/>
        <v>13453.255189255187</v>
      </c>
      <c r="AL30" s="210">
        <f t="shared" si="10"/>
        <v>13502.916971916971</v>
      </c>
      <c r="AM30" s="5"/>
      <c r="AN30" s="323"/>
    </row>
    <row r="31" spans="1:76" ht="15" customHeight="1" collapsed="1" x14ac:dyDescent="0.55000000000000004">
      <c r="B31" s="176" t="s">
        <v>299</v>
      </c>
      <c r="C31" s="207"/>
      <c r="D31" s="207"/>
      <c r="E31" s="176"/>
      <c r="F31" s="177" t="s">
        <v>290</v>
      </c>
      <c r="G31" s="363"/>
      <c r="H31" s="178">
        <f>SUM(H32:H33)</f>
        <v>30559.879999999997</v>
      </c>
      <c r="I31" s="178">
        <f t="shared" ref="I31:AL31" si="11">SUM(I32:I33)</f>
        <v>30879.23</v>
      </c>
      <c r="J31" s="178">
        <f t="shared" si="11"/>
        <v>31042.769999999997</v>
      </c>
      <c r="K31" s="178">
        <f t="shared" si="11"/>
        <v>31291.289999999997</v>
      </c>
      <c r="L31" s="178">
        <f t="shared" si="11"/>
        <v>31355.199999999997</v>
      </c>
      <c r="M31" s="178">
        <f t="shared" si="11"/>
        <v>31921.079999999998</v>
      </c>
      <c r="N31" s="178">
        <f t="shared" si="11"/>
        <v>31761.48</v>
      </c>
      <c r="O31" s="178">
        <f t="shared" si="11"/>
        <v>32170.71</v>
      </c>
      <c r="P31" s="178">
        <f t="shared" si="11"/>
        <v>32278.68</v>
      </c>
      <c r="Q31" s="178">
        <f t="shared" si="11"/>
        <v>32458.379999999997</v>
      </c>
      <c r="R31" s="178">
        <f t="shared" si="11"/>
        <v>32550.749999999996</v>
      </c>
      <c r="S31" s="178">
        <f t="shared" si="11"/>
        <v>33074.579999999994</v>
      </c>
      <c r="T31" s="178">
        <f t="shared" si="11"/>
        <v>32689.059999999998</v>
      </c>
      <c r="U31" s="178">
        <f t="shared" si="11"/>
        <v>32826.5</v>
      </c>
      <c r="V31" s="178">
        <f t="shared" si="11"/>
        <v>32582.73</v>
      </c>
      <c r="W31" s="178">
        <f t="shared" si="11"/>
        <v>32056.829999999998</v>
      </c>
      <c r="X31" s="178">
        <f t="shared" si="11"/>
        <v>32965.25</v>
      </c>
      <c r="Y31" s="178">
        <f t="shared" si="11"/>
        <v>33311.35</v>
      </c>
      <c r="Z31" s="178">
        <f t="shared" si="11"/>
        <v>33433</v>
      </c>
      <c r="AA31" s="178">
        <f t="shared" si="11"/>
        <v>33490.159999999996</v>
      </c>
      <c r="AB31" s="178">
        <f t="shared" si="11"/>
        <v>33760.97</v>
      </c>
      <c r="AC31" s="178">
        <f t="shared" si="11"/>
        <v>34368.89</v>
      </c>
      <c r="AD31" s="178">
        <f t="shared" si="11"/>
        <v>34542.909999999996</v>
      </c>
      <c r="AE31" s="178">
        <f t="shared" si="11"/>
        <v>34882.339999999997</v>
      </c>
      <c r="AF31" s="178">
        <f t="shared" si="11"/>
        <v>34410.949999999997</v>
      </c>
      <c r="AG31" s="178">
        <f t="shared" si="11"/>
        <v>34189.289999999994</v>
      </c>
      <c r="AH31" s="178">
        <f t="shared" si="11"/>
        <v>34882.589999999997</v>
      </c>
      <c r="AI31" s="178">
        <f t="shared" si="11"/>
        <v>34919.141851851848</v>
      </c>
      <c r="AJ31" s="178">
        <f t="shared" si="11"/>
        <v>35070.147089947088</v>
      </c>
      <c r="AK31" s="178">
        <f t="shared" si="11"/>
        <v>35221.152328042328</v>
      </c>
      <c r="AL31" s="178">
        <f t="shared" si="11"/>
        <v>35372.157566137561</v>
      </c>
      <c r="AN31" s="25"/>
    </row>
    <row r="32" spans="1:76" ht="15" hidden="1" customHeight="1" outlineLevel="1" x14ac:dyDescent="0.55000000000000004">
      <c r="B32" s="207" t="s">
        <v>288</v>
      </c>
      <c r="C32" s="207"/>
      <c r="D32" s="362" t="s">
        <v>339</v>
      </c>
      <c r="E32" s="207"/>
      <c r="F32" s="211" t="s">
        <v>290</v>
      </c>
      <c r="G32" s="364">
        <v>0.59</v>
      </c>
      <c r="H32" s="210">
        <f>H29*$G$32</f>
        <v>23030.649999999998</v>
      </c>
      <c r="I32" s="210">
        <f t="shared" ref="I32:AH32" si="12">I29*$G$32</f>
        <v>23381.11</v>
      </c>
      <c r="J32" s="210">
        <f t="shared" si="12"/>
        <v>23559.289999999997</v>
      </c>
      <c r="K32" s="210">
        <f t="shared" si="12"/>
        <v>23785.85</v>
      </c>
      <c r="L32" s="210">
        <f t="shared" si="12"/>
        <v>23861.96</v>
      </c>
      <c r="M32" s="210">
        <f t="shared" si="12"/>
        <v>24443.699999999997</v>
      </c>
      <c r="N32" s="210">
        <f t="shared" si="12"/>
        <v>24293.25</v>
      </c>
      <c r="O32" s="210">
        <f t="shared" si="12"/>
        <v>24763.48</v>
      </c>
      <c r="P32" s="210">
        <f t="shared" si="12"/>
        <v>24835.46</v>
      </c>
      <c r="Q32" s="210">
        <f t="shared" si="12"/>
        <v>24932.809999999998</v>
      </c>
      <c r="R32" s="210">
        <f t="shared" si="12"/>
        <v>25033.109999999997</v>
      </c>
      <c r="S32" s="210">
        <f t="shared" si="12"/>
        <v>25505.699999999997</v>
      </c>
      <c r="T32" s="210">
        <f t="shared" si="12"/>
        <v>25109.809999999998</v>
      </c>
      <c r="U32" s="210">
        <f t="shared" si="12"/>
        <v>25158.19</v>
      </c>
      <c r="V32" s="210">
        <f t="shared" si="12"/>
        <v>24881.48</v>
      </c>
      <c r="W32" s="210">
        <f t="shared" si="12"/>
        <v>24379.98</v>
      </c>
      <c r="X32" s="210">
        <f t="shared" si="12"/>
        <v>25185.919999999998</v>
      </c>
      <c r="Y32" s="210">
        <f t="shared" si="12"/>
        <v>25485.05</v>
      </c>
      <c r="Z32" s="210">
        <f t="shared" si="12"/>
        <v>25585.35</v>
      </c>
      <c r="AA32" s="210">
        <f t="shared" si="12"/>
        <v>25626.649999999998</v>
      </c>
      <c r="AB32" s="210">
        <f t="shared" si="12"/>
        <v>25789.489999999998</v>
      </c>
      <c r="AC32" s="210">
        <f t="shared" si="12"/>
        <v>26318.719999999998</v>
      </c>
      <c r="AD32" s="210">
        <f t="shared" si="12"/>
        <v>26511.649999999998</v>
      </c>
      <c r="AE32" s="210">
        <f t="shared" si="12"/>
        <v>26809.599999999999</v>
      </c>
      <c r="AF32" s="210">
        <f t="shared" si="12"/>
        <v>26265.62</v>
      </c>
      <c r="AG32" s="210">
        <f t="shared" si="12"/>
        <v>26038.469999999998</v>
      </c>
      <c r="AH32" s="210">
        <f t="shared" si="12"/>
        <v>26676.26</v>
      </c>
      <c r="AI32" s="210">
        <f>AI29*$G$32</f>
        <v>26773.243561253556</v>
      </c>
      <c r="AJ32" s="210">
        <f t="shared" ref="AJ32:AL32" si="13">AJ29*$G$32</f>
        <v>26893.955111925112</v>
      </c>
      <c r="AK32" s="210">
        <f t="shared" si="13"/>
        <v>27014.666662596661</v>
      </c>
      <c r="AL32" s="210">
        <f t="shared" si="13"/>
        <v>27135.37821326821</v>
      </c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7" s="15" customFormat="1" ht="15" hidden="1" customHeight="1" outlineLevel="1" x14ac:dyDescent="0.55000000000000004">
      <c r="A33" s="36"/>
      <c r="B33" s="207" t="s">
        <v>289</v>
      </c>
      <c r="C33" s="207"/>
      <c r="D33" s="362" t="s">
        <v>341</v>
      </c>
      <c r="E33" s="207"/>
      <c r="F33" s="211" t="s">
        <v>290</v>
      </c>
      <c r="G33" s="364">
        <v>0.61</v>
      </c>
      <c r="H33" s="210">
        <f>H30*$G$33</f>
        <v>7529.23</v>
      </c>
      <c r="I33" s="210">
        <f t="shared" ref="I33:AH33" si="14">I30*$G$33</f>
        <v>7498.12</v>
      </c>
      <c r="J33" s="210">
        <f t="shared" si="14"/>
        <v>7483.48</v>
      </c>
      <c r="K33" s="210">
        <f t="shared" si="14"/>
        <v>7505.44</v>
      </c>
      <c r="L33" s="210">
        <f t="shared" si="14"/>
        <v>7493.24</v>
      </c>
      <c r="M33" s="210">
        <f t="shared" si="14"/>
        <v>7477.38</v>
      </c>
      <c r="N33" s="210">
        <f t="shared" si="14"/>
        <v>7468.23</v>
      </c>
      <c r="O33" s="210">
        <f t="shared" si="14"/>
        <v>7407.23</v>
      </c>
      <c r="P33" s="210">
        <f t="shared" si="14"/>
        <v>7443.22</v>
      </c>
      <c r="Q33" s="210">
        <f t="shared" si="14"/>
        <v>7525.57</v>
      </c>
      <c r="R33" s="210">
        <f t="shared" si="14"/>
        <v>7517.6399999999994</v>
      </c>
      <c r="S33" s="210">
        <f t="shared" si="14"/>
        <v>7568.88</v>
      </c>
      <c r="T33" s="210">
        <f t="shared" si="14"/>
        <v>7579.25</v>
      </c>
      <c r="U33" s="210">
        <f t="shared" si="14"/>
        <v>7668.3099999999995</v>
      </c>
      <c r="V33" s="210">
        <f t="shared" si="14"/>
        <v>7701.25</v>
      </c>
      <c r="W33" s="210">
        <f t="shared" si="14"/>
        <v>7676.8499999999995</v>
      </c>
      <c r="X33" s="210">
        <f t="shared" si="14"/>
        <v>7779.33</v>
      </c>
      <c r="Y33" s="210">
        <f t="shared" si="14"/>
        <v>7826.3</v>
      </c>
      <c r="Z33" s="210">
        <f t="shared" si="14"/>
        <v>7847.65</v>
      </c>
      <c r="AA33" s="210">
        <f t="shared" si="14"/>
        <v>7863.51</v>
      </c>
      <c r="AB33" s="210">
        <f t="shared" si="14"/>
        <v>7971.48</v>
      </c>
      <c r="AC33" s="210">
        <f t="shared" si="14"/>
        <v>8050.17</v>
      </c>
      <c r="AD33" s="210">
        <f t="shared" si="14"/>
        <v>8031.26</v>
      </c>
      <c r="AE33" s="210">
        <f t="shared" si="14"/>
        <v>8072.74</v>
      </c>
      <c r="AF33" s="210">
        <f t="shared" si="14"/>
        <v>8145.33</v>
      </c>
      <c r="AG33" s="210">
        <f t="shared" si="14"/>
        <v>8150.82</v>
      </c>
      <c r="AH33" s="210">
        <f t="shared" si="14"/>
        <v>8206.33</v>
      </c>
      <c r="AI33" s="210">
        <f>AI30*$G$33</f>
        <v>8145.8982905982912</v>
      </c>
      <c r="AJ33" s="210">
        <f t="shared" ref="AJ33:AL33" si="15">AJ30*$G$33</f>
        <v>8176.1919780219769</v>
      </c>
      <c r="AK33" s="210">
        <f t="shared" si="15"/>
        <v>8206.4856654456635</v>
      </c>
      <c r="AL33" s="210">
        <f t="shared" si="15"/>
        <v>8236.7793528693528</v>
      </c>
      <c r="AM33" s="35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</row>
    <row r="34" spans="1:77" ht="15" customHeight="1" collapsed="1" x14ac:dyDescent="0.55000000000000004">
      <c r="B34" s="176" t="s">
        <v>300</v>
      </c>
      <c r="C34" s="207"/>
      <c r="D34" s="207"/>
      <c r="E34" s="176"/>
      <c r="F34" s="177" t="s">
        <v>290</v>
      </c>
      <c r="G34" s="363"/>
      <c r="H34" s="178">
        <f>SUM(H35:H36)</f>
        <v>15957.570699999998</v>
      </c>
      <c r="I34" s="178">
        <f t="shared" ref="I34:AL34" si="16">SUM(I35:I36)</f>
        <v>16114.445800000001</v>
      </c>
      <c r="J34" s="178">
        <f t="shared" si="16"/>
        <v>16194.898199999998</v>
      </c>
      <c r="K34" s="178">
        <f t="shared" si="16"/>
        <v>16321.134599999998</v>
      </c>
      <c r="L34" s="178">
        <f t="shared" si="16"/>
        <v>16351.991599999999</v>
      </c>
      <c r="M34" s="178">
        <f t="shared" si="16"/>
        <v>16633.504199999999</v>
      </c>
      <c r="N34" s="178">
        <f t="shared" si="16"/>
        <v>16552.880700000002</v>
      </c>
      <c r="O34" s="178">
        <f t="shared" si="16"/>
        <v>16752.005700000002</v>
      </c>
      <c r="P34" s="178">
        <f t="shared" si="16"/>
        <v>16809.229800000001</v>
      </c>
      <c r="Q34" s="178">
        <f t="shared" si="16"/>
        <v>16906.491299999998</v>
      </c>
      <c r="R34" s="178">
        <f t="shared" si="16"/>
        <v>16951.962599999999</v>
      </c>
      <c r="S34" s="178">
        <f t="shared" si="16"/>
        <v>17218.489199999996</v>
      </c>
      <c r="T34" s="178">
        <f t="shared" si="16"/>
        <v>17026.662499999999</v>
      </c>
      <c r="U34" s="178">
        <f t="shared" si="16"/>
        <v>17103.3979</v>
      </c>
      <c r="V34" s="178">
        <f t="shared" si="16"/>
        <v>16984.477500000001</v>
      </c>
      <c r="W34" s="178">
        <f t="shared" si="16"/>
        <v>16719.3315</v>
      </c>
      <c r="X34" s="178">
        <f t="shared" si="16"/>
        <v>17182.7647</v>
      </c>
      <c r="Y34" s="178">
        <f t="shared" si="16"/>
        <v>17360.042000000001</v>
      </c>
      <c r="Z34" s="178">
        <f t="shared" si="16"/>
        <v>17422.788499999999</v>
      </c>
      <c r="AA34" s="178">
        <f t="shared" si="16"/>
        <v>17452.795899999997</v>
      </c>
      <c r="AB34" s="178">
        <f t="shared" si="16"/>
        <v>17597.9182</v>
      </c>
      <c r="AC34" s="178">
        <f t="shared" si="16"/>
        <v>17908.960299999999</v>
      </c>
      <c r="AD34" s="178">
        <f t="shared" si="16"/>
        <v>17994.268400000001</v>
      </c>
      <c r="AE34" s="178">
        <f t="shared" si="16"/>
        <v>18167.7166</v>
      </c>
      <c r="AF34" s="178">
        <f t="shared" si="16"/>
        <v>17938.554700000001</v>
      </c>
      <c r="AG34" s="178">
        <f t="shared" si="16"/>
        <v>17828.218799999999</v>
      </c>
      <c r="AH34" s="178">
        <f t="shared" si="16"/>
        <v>18179.864699999998</v>
      </c>
      <c r="AI34" s="178">
        <f t="shared" si="16"/>
        <v>18192.70177207977</v>
      </c>
      <c r="AJ34" s="178">
        <f t="shared" si="16"/>
        <v>18270.93082299552</v>
      </c>
      <c r="AK34" s="178">
        <f t="shared" si="16"/>
        <v>18349.159873911271</v>
      </c>
      <c r="AL34" s="178">
        <f t="shared" si="16"/>
        <v>18427.388924827021</v>
      </c>
      <c r="AN34" s="25"/>
    </row>
    <row r="35" spans="1:77" ht="15" hidden="1" customHeight="1" outlineLevel="1" x14ac:dyDescent="0.55000000000000004">
      <c r="B35" s="207" t="s">
        <v>288</v>
      </c>
      <c r="C35" s="207"/>
      <c r="D35" s="362" t="s">
        <v>339</v>
      </c>
      <c r="E35" s="207"/>
      <c r="F35" s="211" t="s">
        <v>290</v>
      </c>
      <c r="G35" s="364">
        <v>0.5</v>
      </c>
      <c r="H35" s="210">
        <f>H32*$G$35</f>
        <v>11515.324999999999</v>
      </c>
      <c r="I35" s="210">
        <f t="shared" ref="I35:AH35" si="17">I32*$G$35</f>
        <v>11690.555</v>
      </c>
      <c r="J35" s="210">
        <f t="shared" si="17"/>
        <v>11779.644999999999</v>
      </c>
      <c r="K35" s="210">
        <f t="shared" si="17"/>
        <v>11892.924999999999</v>
      </c>
      <c r="L35" s="210">
        <f t="shared" si="17"/>
        <v>11930.98</v>
      </c>
      <c r="M35" s="210">
        <f t="shared" si="17"/>
        <v>12221.849999999999</v>
      </c>
      <c r="N35" s="210">
        <f t="shared" si="17"/>
        <v>12146.625</v>
      </c>
      <c r="O35" s="210">
        <f t="shared" si="17"/>
        <v>12381.74</v>
      </c>
      <c r="P35" s="210">
        <f t="shared" si="17"/>
        <v>12417.73</v>
      </c>
      <c r="Q35" s="210">
        <f t="shared" si="17"/>
        <v>12466.404999999999</v>
      </c>
      <c r="R35" s="210">
        <f t="shared" si="17"/>
        <v>12516.554999999998</v>
      </c>
      <c r="S35" s="210">
        <f t="shared" si="17"/>
        <v>12752.849999999999</v>
      </c>
      <c r="T35" s="210">
        <f t="shared" si="17"/>
        <v>12554.904999999999</v>
      </c>
      <c r="U35" s="210">
        <f t="shared" si="17"/>
        <v>12579.094999999999</v>
      </c>
      <c r="V35" s="210">
        <f t="shared" si="17"/>
        <v>12440.74</v>
      </c>
      <c r="W35" s="210">
        <f t="shared" si="17"/>
        <v>12189.99</v>
      </c>
      <c r="X35" s="210">
        <f t="shared" si="17"/>
        <v>12592.96</v>
      </c>
      <c r="Y35" s="210">
        <f t="shared" si="17"/>
        <v>12742.525</v>
      </c>
      <c r="Z35" s="210">
        <f t="shared" si="17"/>
        <v>12792.674999999999</v>
      </c>
      <c r="AA35" s="210">
        <f t="shared" si="17"/>
        <v>12813.324999999999</v>
      </c>
      <c r="AB35" s="210">
        <f t="shared" si="17"/>
        <v>12894.744999999999</v>
      </c>
      <c r="AC35" s="210">
        <f t="shared" si="17"/>
        <v>13159.359999999999</v>
      </c>
      <c r="AD35" s="210">
        <f t="shared" si="17"/>
        <v>13255.824999999999</v>
      </c>
      <c r="AE35" s="210">
        <f t="shared" si="17"/>
        <v>13404.8</v>
      </c>
      <c r="AF35" s="210">
        <f t="shared" si="17"/>
        <v>13132.81</v>
      </c>
      <c r="AG35" s="210">
        <f t="shared" si="17"/>
        <v>13019.234999999999</v>
      </c>
      <c r="AH35" s="210">
        <f t="shared" si="17"/>
        <v>13338.13</v>
      </c>
      <c r="AI35" s="210">
        <f>AI32*$G$35</f>
        <v>13386.621780626778</v>
      </c>
      <c r="AJ35" s="210">
        <f t="shared" ref="AJ35:AL35" si="18">AJ32*$G$35</f>
        <v>13446.977555962556</v>
      </c>
      <c r="AK35" s="210">
        <f t="shared" si="18"/>
        <v>13507.33333129833</v>
      </c>
      <c r="AL35" s="210">
        <f t="shared" si="18"/>
        <v>13567.689106634105</v>
      </c>
      <c r="AN35" s="25"/>
    </row>
    <row r="36" spans="1:77" s="4" customFormat="1" ht="15" hidden="1" customHeight="1" outlineLevel="1" x14ac:dyDescent="0.55000000000000004">
      <c r="A36" s="1"/>
      <c r="B36" s="207" t="s">
        <v>289</v>
      </c>
      <c r="C36" s="207"/>
      <c r="D36" s="362" t="s">
        <v>341</v>
      </c>
      <c r="E36" s="207"/>
      <c r="F36" s="211" t="s">
        <v>290</v>
      </c>
      <c r="G36" s="364">
        <v>0.59</v>
      </c>
      <c r="H36" s="210">
        <f>H33*$G$36</f>
        <v>4442.2456999999995</v>
      </c>
      <c r="I36" s="210">
        <f t="shared" ref="I36:AH36" si="19">I33*$G$36</f>
        <v>4423.8908000000001</v>
      </c>
      <c r="J36" s="210">
        <f t="shared" si="19"/>
        <v>4415.2531999999992</v>
      </c>
      <c r="K36" s="210">
        <f t="shared" si="19"/>
        <v>4428.2095999999992</v>
      </c>
      <c r="L36" s="210">
        <f t="shared" si="19"/>
        <v>4421.0115999999998</v>
      </c>
      <c r="M36" s="210">
        <f t="shared" si="19"/>
        <v>4411.6541999999999</v>
      </c>
      <c r="N36" s="210">
        <f t="shared" si="19"/>
        <v>4406.2556999999997</v>
      </c>
      <c r="O36" s="210">
        <f t="shared" si="19"/>
        <v>4370.2656999999999</v>
      </c>
      <c r="P36" s="210">
        <f t="shared" si="19"/>
        <v>4391.4997999999996</v>
      </c>
      <c r="Q36" s="210">
        <f t="shared" si="19"/>
        <v>4440.0862999999999</v>
      </c>
      <c r="R36" s="210">
        <f t="shared" si="19"/>
        <v>4435.4075999999995</v>
      </c>
      <c r="S36" s="210">
        <f t="shared" si="19"/>
        <v>4465.6391999999996</v>
      </c>
      <c r="T36" s="210">
        <f t="shared" si="19"/>
        <v>4471.7574999999997</v>
      </c>
      <c r="U36" s="210">
        <f t="shared" si="19"/>
        <v>4524.3028999999997</v>
      </c>
      <c r="V36" s="210">
        <f t="shared" si="19"/>
        <v>4543.7375000000002</v>
      </c>
      <c r="W36" s="210">
        <f t="shared" si="19"/>
        <v>4529.3414999999995</v>
      </c>
      <c r="X36" s="210">
        <f t="shared" si="19"/>
        <v>4589.8046999999997</v>
      </c>
      <c r="Y36" s="210">
        <f t="shared" si="19"/>
        <v>4617.5169999999998</v>
      </c>
      <c r="Z36" s="210">
        <f t="shared" si="19"/>
        <v>4630.1134999999995</v>
      </c>
      <c r="AA36" s="210">
        <f t="shared" si="19"/>
        <v>4639.4709000000003</v>
      </c>
      <c r="AB36" s="210">
        <f t="shared" si="19"/>
        <v>4703.1731999999993</v>
      </c>
      <c r="AC36" s="210">
        <f t="shared" si="19"/>
        <v>4749.6003000000001</v>
      </c>
      <c r="AD36" s="210">
        <f t="shared" si="19"/>
        <v>4738.4434000000001</v>
      </c>
      <c r="AE36" s="210">
        <f t="shared" si="19"/>
        <v>4762.9165999999996</v>
      </c>
      <c r="AF36" s="210">
        <f t="shared" si="19"/>
        <v>4805.7446999999993</v>
      </c>
      <c r="AG36" s="210">
        <f t="shared" si="19"/>
        <v>4808.9838</v>
      </c>
      <c r="AH36" s="210">
        <f t="shared" si="19"/>
        <v>4841.7347</v>
      </c>
      <c r="AI36" s="210">
        <f>AI33*$G$36</f>
        <v>4806.0799914529916</v>
      </c>
      <c r="AJ36" s="210">
        <f t="shared" ref="AJ36:AL36" si="20">AJ33*$G$36</f>
        <v>4823.9532670329663</v>
      </c>
      <c r="AK36" s="210">
        <f t="shared" si="20"/>
        <v>4841.826542612941</v>
      </c>
      <c r="AL36" s="210">
        <f t="shared" si="20"/>
        <v>4859.6998181929175</v>
      </c>
      <c r="AM36" s="5"/>
      <c r="AN36" s="57"/>
    </row>
    <row r="37" spans="1:77" s="4" customFormat="1" ht="15" customHeight="1" collapsed="1" x14ac:dyDescent="0.55000000000000004">
      <c r="A37" s="90"/>
      <c r="B37" s="4" t="s">
        <v>291</v>
      </c>
      <c r="C37" s="7"/>
      <c r="D37" s="13" t="s">
        <v>337</v>
      </c>
      <c r="F37" s="5" t="s">
        <v>290</v>
      </c>
      <c r="G37" s="322">
        <f>AVERAGE(88,71,83,74,80,65,77,64,61,53)/100</f>
        <v>0.71599999999999997</v>
      </c>
      <c r="H37" s="20">
        <f>H34*$G$37</f>
        <v>11425.620621199998</v>
      </c>
      <c r="I37" s="20">
        <f t="shared" ref="I37:AL37" si="21">I34*$G$37</f>
        <v>11537.943192800001</v>
      </c>
      <c r="J37" s="20">
        <f t="shared" si="21"/>
        <v>11595.547111199998</v>
      </c>
      <c r="K37" s="20">
        <f t="shared" si="21"/>
        <v>11685.932373599997</v>
      </c>
      <c r="L37" s="20">
        <f t="shared" si="21"/>
        <v>11708.025985599999</v>
      </c>
      <c r="M37" s="20">
        <f t="shared" si="21"/>
        <v>11909.589007199998</v>
      </c>
      <c r="N37" s="20">
        <f t="shared" si="21"/>
        <v>11851.862581200001</v>
      </c>
      <c r="O37" s="20">
        <f t="shared" si="21"/>
        <v>11994.436081200001</v>
      </c>
      <c r="P37" s="20">
        <f t="shared" si="21"/>
        <v>12035.4085368</v>
      </c>
      <c r="Q37" s="20">
        <f t="shared" si="21"/>
        <v>12105.047770799998</v>
      </c>
      <c r="R37" s="20">
        <f t="shared" si="21"/>
        <v>12137.605221599999</v>
      </c>
      <c r="S37" s="20">
        <f t="shared" si="21"/>
        <v>12328.438267199997</v>
      </c>
      <c r="T37" s="20">
        <f t="shared" si="21"/>
        <v>12191.090349999999</v>
      </c>
      <c r="U37" s="20">
        <f t="shared" si="21"/>
        <v>12246.0328964</v>
      </c>
      <c r="V37" s="20">
        <f t="shared" si="21"/>
        <v>12160.88589</v>
      </c>
      <c r="W37" s="20">
        <f t="shared" si="21"/>
        <v>11971.041353999999</v>
      </c>
      <c r="X37" s="20">
        <f t="shared" si="21"/>
        <v>12302.8595252</v>
      </c>
      <c r="Y37" s="20">
        <f t="shared" si="21"/>
        <v>12429.790072</v>
      </c>
      <c r="Z37" s="20">
        <f t="shared" si="21"/>
        <v>12474.716565999999</v>
      </c>
      <c r="AA37" s="20">
        <f t="shared" si="21"/>
        <v>12496.201864399998</v>
      </c>
      <c r="AB37" s="20">
        <f t="shared" si="21"/>
        <v>12600.109431199999</v>
      </c>
      <c r="AC37" s="20">
        <f t="shared" si="21"/>
        <v>12822.815574799999</v>
      </c>
      <c r="AD37" s="20">
        <f t="shared" si="21"/>
        <v>12883.896174400001</v>
      </c>
      <c r="AE37" s="20">
        <f t="shared" si="21"/>
        <v>13008.0850856</v>
      </c>
      <c r="AF37" s="20">
        <f t="shared" si="21"/>
        <v>12844.0051652</v>
      </c>
      <c r="AG37" s="20">
        <f t="shared" si="21"/>
        <v>12765.004660799999</v>
      </c>
      <c r="AH37" s="20">
        <f t="shared" si="21"/>
        <v>13016.783125199998</v>
      </c>
      <c r="AI37" s="20">
        <f t="shared" si="21"/>
        <v>13025.974468809114</v>
      </c>
      <c r="AJ37" s="20">
        <f t="shared" si="21"/>
        <v>13081.986469264792</v>
      </c>
      <c r="AK37" s="20">
        <f t="shared" si="21"/>
        <v>13137.998469720469</v>
      </c>
      <c r="AL37" s="20">
        <f t="shared" si="21"/>
        <v>13194.010470176147</v>
      </c>
      <c r="AM37" s="5"/>
      <c r="AN37" s="57"/>
    </row>
    <row r="38" spans="1:77" s="6" customFormat="1" ht="15" customHeight="1" x14ac:dyDescent="0.55000000000000004">
      <c r="A38" s="1"/>
      <c r="B38" s="347"/>
      <c r="C38" s="347"/>
      <c r="D38" s="347"/>
      <c r="E38" s="347"/>
      <c r="F38" s="348"/>
      <c r="G38" s="349"/>
      <c r="H38" s="347"/>
      <c r="I38" s="347"/>
      <c r="J38" s="347"/>
      <c r="K38" s="347"/>
      <c r="L38" s="347"/>
      <c r="M38" s="347"/>
      <c r="N38" s="347"/>
      <c r="O38" s="347"/>
      <c r="P38" s="347"/>
      <c r="Q38" s="347"/>
      <c r="R38" s="347"/>
      <c r="S38" s="347"/>
      <c r="T38" s="347"/>
      <c r="U38" s="347"/>
      <c r="V38" s="347"/>
      <c r="W38" s="347"/>
      <c r="X38" s="347"/>
      <c r="Y38" s="347"/>
      <c r="Z38" s="347"/>
      <c r="AA38" s="347"/>
      <c r="AB38" s="347"/>
      <c r="AC38" s="347"/>
      <c r="AD38" s="347"/>
      <c r="AE38" s="347"/>
      <c r="AF38" s="347"/>
      <c r="AG38" s="347"/>
      <c r="AH38" s="347"/>
      <c r="AI38" s="347"/>
      <c r="AJ38" s="347"/>
      <c r="AK38" s="347"/>
      <c r="AL38" s="347"/>
      <c r="AM38" s="348"/>
      <c r="AN38" s="350"/>
      <c r="AO38" s="347"/>
      <c r="AP38" s="347"/>
      <c r="AQ38" s="347"/>
      <c r="AR38" s="347"/>
      <c r="AS38" s="347"/>
      <c r="AT38" s="347"/>
      <c r="AU38" s="347"/>
      <c r="AV38" s="347"/>
      <c r="AW38" s="347"/>
      <c r="AX38" s="347"/>
      <c r="AY38" s="347"/>
      <c r="AZ38" s="347"/>
      <c r="BA38" s="347"/>
      <c r="BB38" s="347"/>
      <c r="BC38" s="347"/>
      <c r="BD38" s="347"/>
      <c r="BE38" s="347"/>
      <c r="BF38" s="347"/>
      <c r="BG38" s="347"/>
      <c r="BH38" s="347"/>
      <c r="BI38" s="347"/>
      <c r="BJ38" s="347"/>
      <c r="BK38" s="347"/>
      <c r="BL38" s="347"/>
      <c r="BM38" s="347"/>
      <c r="BN38" s="347"/>
      <c r="BO38" s="347"/>
      <c r="BP38" s="347"/>
      <c r="BQ38" s="347"/>
      <c r="BR38" s="347"/>
    </row>
    <row r="39" spans="1:77" s="6" customFormat="1" ht="15" customHeight="1" x14ac:dyDescent="0.55000000000000004">
      <c r="A39" s="1"/>
      <c r="F39" s="324"/>
      <c r="G39" s="335"/>
      <c r="AM39" s="324"/>
      <c r="AN39" s="325"/>
    </row>
    <row r="40" spans="1:77" s="6" customFormat="1" ht="30" customHeight="1" x14ac:dyDescent="0.55000000000000004">
      <c r="A40" s="1"/>
      <c r="F40" s="8"/>
      <c r="G40" s="42"/>
      <c r="AI40" s="17" t="s">
        <v>285</v>
      </c>
      <c r="AJ40" s="17" t="s">
        <v>285</v>
      </c>
      <c r="AK40" s="18" t="s">
        <v>286</v>
      </c>
      <c r="AL40" s="18" t="s">
        <v>286</v>
      </c>
      <c r="AM40" s="18" t="s">
        <v>286</v>
      </c>
      <c r="AN40" s="18" t="s">
        <v>286</v>
      </c>
      <c r="AO40" s="18" t="s">
        <v>286</v>
      </c>
      <c r="AP40" s="18" t="s">
        <v>286</v>
      </c>
      <c r="AQ40" s="18" t="s">
        <v>286</v>
      </c>
      <c r="AR40" s="18" t="s">
        <v>286</v>
      </c>
      <c r="AS40" s="18" t="s">
        <v>286</v>
      </c>
      <c r="AT40" s="18" t="s">
        <v>286</v>
      </c>
      <c r="AU40" s="19" t="s">
        <v>287</v>
      </c>
      <c r="AV40" s="19" t="s">
        <v>287</v>
      </c>
      <c r="AW40" s="19" t="s">
        <v>287</v>
      </c>
      <c r="AX40" s="19" t="s">
        <v>287</v>
      </c>
      <c r="AY40" s="19" t="s">
        <v>287</v>
      </c>
      <c r="AZ40" s="19" t="s">
        <v>287</v>
      </c>
      <c r="BA40" s="19" t="s">
        <v>287</v>
      </c>
      <c r="BB40" s="19" t="s">
        <v>287</v>
      </c>
      <c r="BC40" s="19" t="s">
        <v>287</v>
      </c>
      <c r="BD40" s="19" t="s">
        <v>287</v>
      </c>
      <c r="BE40" s="19" t="s">
        <v>287</v>
      </c>
      <c r="BF40" s="19" t="s">
        <v>287</v>
      </c>
      <c r="BG40" s="19" t="s">
        <v>287</v>
      </c>
      <c r="BH40" s="19" t="s">
        <v>287</v>
      </c>
      <c r="BI40" s="19" t="s">
        <v>287</v>
      </c>
      <c r="BJ40" s="19" t="s">
        <v>287</v>
      </c>
      <c r="BK40" s="19" t="s">
        <v>287</v>
      </c>
      <c r="BL40" s="19" t="s">
        <v>287</v>
      </c>
      <c r="BM40" s="19" t="s">
        <v>287</v>
      </c>
      <c r="BN40" s="19" t="s">
        <v>287</v>
      </c>
      <c r="BO40" s="19" t="s">
        <v>287</v>
      </c>
      <c r="BP40" s="19" t="s">
        <v>287</v>
      </c>
      <c r="BQ40" s="19" t="s">
        <v>287</v>
      </c>
      <c r="BR40" s="19" t="s">
        <v>287</v>
      </c>
    </row>
    <row r="41" spans="1:77" s="6" customFormat="1" ht="30" customHeight="1" x14ac:dyDescent="0.55000000000000004">
      <c r="A41" s="1"/>
      <c r="B41" s="91" t="s">
        <v>305</v>
      </c>
      <c r="F41" s="2" t="s">
        <v>0</v>
      </c>
      <c r="G41" s="43" t="s">
        <v>96</v>
      </c>
      <c r="AI41" s="2">
        <v>45292</v>
      </c>
      <c r="AJ41" s="2">
        <v>45323</v>
      </c>
      <c r="AK41" s="2">
        <v>45352</v>
      </c>
      <c r="AL41" s="2">
        <v>45383</v>
      </c>
      <c r="AM41" s="2">
        <v>45413</v>
      </c>
      <c r="AN41" s="2">
        <v>45444</v>
      </c>
      <c r="AO41" s="2">
        <v>45474</v>
      </c>
      <c r="AP41" s="2">
        <v>45505</v>
      </c>
      <c r="AQ41" s="2">
        <v>45536</v>
      </c>
      <c r="AR41" s="2">
        <v>45566</v>
      </c>
      <c r="AS41" s="2">
        <v>45597</v>
      </c>
      <c r="AT41" s="2">
        <v>45627</v>
      </c>
      <c r="AU41" s="2">
        <v>45658</v>
      </c>
      <c r="AV41" s="2">
        <v>45689</v>
      </c>
      <c r="AW41" s="2">
        <v>45717</v>
      </c>
      <c r="AX41" s="2">
        <v>45748</v>
      </c>
      <c r="AY41" s="2">
        <v>45778</v>
      </c>
      <c r="AZ41" s="2">
        <v>45809</v>
      </c>
      <c r="BA41" s="2">
        <v>45839</v>
      </c>
      <c r="BB41" s="2">
        <v>45870</v>
      </c>
      <c r="BC41" s="2">
        <v>45901</v>
      </c>
      <c r="BD41" s="2">
        <v>45931</v>
      </c>
      <c r="BE41" s="2">
        <v>45962</v>
      </c>
      <c r="BF41" s="2">
        <v>45992</v>
      </c>
      <c r="BG41" s="2">
        <v>46023</v>
      </c>
      <c r="BH41" s="2">
        <v>46054</v>
      </c>
      <c r="BI41" s="2">
        <v>46082</v>
      </c>
      <c r="BJ41" s="2">
        <v>46113</v>
      </c>
      <c r="BK41" s="2">
        <v>46143</v>
      </c>
      <c r="BL41" s="2">
        <v>46174</v>
      </c>
      <c r="BM41" s="2">
        <v>46204</v>
      </c>
      <c r="BN41" s="2">
        <v>46235</v>
      </c>
      <c r="BO41" s="2">
        <v>46266</v>
      </c>
      <c r="BP41" s="2">
        <v>46296</v>
      </c>
      <c r="BQ41" s="2">
        <v>46327</v>
      </c>
      <c r="BR41" s="2">
        <v>46357</v>
      </c>
    </row>
    <row r="42" spans="1:77" s="21" customFormat="1" ht="15" hidden="1" customHeight="1" outlineLevel="1" x14ac:dyDescent="0.55000000000000004">
      <c r="A42" s="1"/>
      <c r="B42" s="12" t="s">
        <v>97</v>
      </c>
      <c r="C42" s="7"/>
      <c r="D42" s="7"/>
      <c r="E42" s="7"/>
      <c r="F42" s="2"/>
      <c r="G42" s="12">
        <v>0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12">
        <v>1</v>
      </c>
      <c r="AJ42" s="12">
        <v>2</v>
      </c>
      <c r="AK42" s="12">
        <v>3</v>
      </c>
      <c r="AL42" s="12">
        <v>4</v>
      </c>
      <c r="AM42" s="12">
        <v>5</v>
      </c>
      <c r="AN42" s="12">
        <v>6</v>
      </c>
      <c r="AO42" s="12">
        <v>7</v>
      </c>
      <c r="AP42" s="12">
        <v>8</v>
      </c>
      <c r="AQ42" s="12">
        <v>9</v>
      </c>
      <c r="AR42" s="12">
        <v>10</v>
      </c>
      <c r="AS42" s="12">
        <v>11</v>
      </c>
      <c r="AT42" s="12">
        <v>12</v>
      </c>
      <c r="AU42" s="12">
        <v>13</v>
      </c>
      <c r="AV42" s="12">
        <v>14</v>
      </c>
      <c r="AW42" s="12">
        <v>15</v>
      </c>
      <c r="AX42" s="12">
        <v>16</v>
      </c>
      <c r="AY42" s="12">
        <v>17</v>
      </c>
      <c r="AZ42" s="12">
        <v>18</v>
      </c>
      <c r="BA42" s="12">
        <v>19</v>
      </c>
      <c r="BB42" s="12">
        <v>20</v>
      </c>
      <c r="BC42" s="12">
        <v>21</v>
      </c>
      <c r="BD42" s="12">
        <v>22</v>
      </c>
      <c r="BE42" s="12">
        <v>23</v>
      </c>
      <c r="BF42" s="12">
        <v>24</v>
      </c>
      <c r="BG42" s="12">
        <v>25</v>
      </c>
      <c r="BH42" s="12">
        <v>26</v>
      </c>
      <c r="BI42" s="12">
        <v>27</v>
      </c>
      <c r="BJ42" s="12">
        <v>28</v>
      </c>
      <c r="BK42" s="12">
        <v>29</v>
      </c>
      <c r="BL42" s="12">
        <v>30</v>
      </c>
      <c r="BM42" s="12">
        <v>31</v>
      </c>
      <c r="BN42" s="12">
        <v>32</v>
      </c>
      <c r="BO42" s="12">
        <v>33</v>
      </c>
      <c r="BP42" s="12">
        <v>34</v>
      </c>
      <c r="BQ42" s="12">
        <v>35</v>
      </c>
      <c r="BR42" s="12">
        <v>36</v>
      </c>
      <c r="BS42" s="10"/>
      <c r="BT42" s="10"/>
      <c r="BU42" s="10"/>
      <c r="BV42" s="10"/>
      <c r="BW42" s="10"/>
      <c r="BX42" s="10"/>
      <c r="BY42" s="52"/>
    </row>
    <row r="43" spans="1:77" s="21" customFormat="1" ht="15" hidden="1" customHeight="1" outlineLevel="1" x14ac:dyDescent="0.55000000000000004">
      <c r="A43" s="1"/>
      <c r="B43" s="12" t="s">
        <v>316</v>
      </c>
      <c r="C43" s="7"/>
      <c r="D43" s="7"/>
      <c r="E43" s="7"/>
      <c r="F43" s="2"/>
      <c r="G43" s="12">
        <v>0</v>
      </c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1</v>
      </c>
      <c r="AV43" s="12">
        <v>1</v>
      </c>
      <c r="AW43" s="12">
        <v>1</v>
      </c>
      <c r="AX43" s="12">
        <v>1</v>
      </c>
      <c r="AY43" s="12">
        <v>1</v>
      </c>
      <c r="AZ43" s="12">
        <v>1</v>
      </c>
      <c r="BA43" s="12">
        <v>1</v>
      </c>
      <c r="BB43" s="12">
        <v>1</v>
      </c>
      <c r="BC43" s="12">
        <v>1</v>
      </c>
      <c r="BD43" s="12">
        <v>1</v>
      </c>
      <c r="BE43" s="12">
        <v>1</v>
      </c>
      <c r="BF43" s="12">
        <v>1</v>
      </c>
      <c r="BG43" s="12">
        <v>2</v>
      </c>
      <c r="BH43" s="12">
        <v>2</v>
      </c>
      <c r="BI43" s="12">
        <v>2</v>
      </c>
      <c r="BJ43" s="12">
        <v>2</v>
      </c>
      <c r="BK43" s="12">
        <v>2</v>
      </c>
      <c r="BL43" s="12">
        <v>2</v>
      </c>
      <c r="BM43" s="12">
        <v>2</v>
      </c>
      <c r="BN43" s="12">
        <v>2</v>
      </c>
      <c r="BO43" s="12">
        <v>2</v>
      </c>
      <c r="BP43" s="12">
        <v>2</v>
      </c>
      <c r="BQ43" s="12">
        <v>2</v>
      </c>
      <c r="BR43" s="12">
        <v>2</v>
      </c>
      <c r="BS43" s="10"/>
      <c r="BT43" s="10"/>
      <c r="BU43" s="10"/>
      <c r="BV43" s="10"/>
      <c r="BW43" s="10"/>
      <c r="BX43" s="10"/>
      <c r="BY43" s="52"/>
    </row>
    <row r="44" spans="1:77" s="21" customFormat="1" ht="15" hidden="1" customHeight="1" outlineLevel="1" x14ac:dyDescent="0.55000000000000004">
      <c r="A44" s="1"/>
      <c r="B44" s="12"/>
      <c r="C44" s="7"/>
      <c r="D44" s="7"/>
      <c r="E44" s="7"/>
      <c r="F44" s="2"/>
      <c r="G44" s="12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0"/>
      <c r="BT44" s="10"/>
      <c r="BU44" s="10"/>
      <c r="BV44" s="10"/>
      <c r="BW44" s="10"/>
      <c r="BX44" s="10"/>
      <c r="BY44" s="52"/>
    </row>
    <row r="45" spans="1:77" s="21" customFormat="1" ht="15" customHeight="1" collapsed="1" x14ac:dyDescent="0.55000000000000004">
      <c r="A45" s="1"/>
      <c r="B45" s="275" t="s">
        <v>345</v>
      </c>
      <c r="C45" s="7"/>
      <c r="D45" s="7"/>
      <c r="E45" s="7"/>
      <c r="G45" s="42"/>
      <c r="BS45" s="10"/>
      <c r="BT45" s="10"/>
      <c r="BU45" s="10"/>
      <c r="BV45" s="10"/>
      <c r="BW45" s="10"/>
      <c r="BX45" s="10"/>
      <c r="BY45" s="52"/>
    </row>
    <row r="46" spans="1:77" s="21" customFormat="1" ht="15" customHeight="1" x14ac:dyDescent="0.55000000000000004">
      <c r="A46" s="1"/>
      <c r="B46" s="351" t="s">
        <v>347</v>
      </c>
      <c r="C46" s="159"/>
      <c r="D46" s="361" t="s">
        <v>335</v>
      </c>
      <c r="E46" s="351"/>
      <c r="F46" s="352" t="s">
        <v>4</v>
      </c>
      <c r="G46" s="353"/>
      <c r="H46" s="351"/>
      <c r="I46" s="351"/>
      <c r="J46" s="351"/>
      <c r="K46" s="351"/>
      <c r="L46" s="351"/>
      <c r="M46" s="351"/>
      <c r="N46" s="351"/>
      <c r="O46" s="351"/>
      <c r="P46" s="351"/>
      <c r="Q46" s="351"/>
      <c r="R46" s="351"/>
      <c r="S46" s="351"/>
      <c r="T46" s="351"/>
      <c r="U46" s="351"/>
      <c r="V46" s="351"/>
      <c r="W46" s="351"/>
      <c r="X46" s="351"/>
      <c r="Y46" s="351"/>
      <c r="Z46" s="351"/>
      <c r="AA46" s="351"/>
      <c r="AB46" s="351"/>
      <c r="AC46" s="351"/>
      <c r="AD46" s="351"/>
      <c r="AE46" s="351"/>
      <c r="AF46" s="351"/>
      <c r="AG46" s="351"/>
      <c r="AH46" s="351"/>
      <c r="AI46" s="354">
        <f>'4. Summary'!F9</f>
        <v>0</v>
      </c>
      <c r="AJ46" s="354">
        <f>'4. Summary'!G9</f>
        <v>0</v>
      </c>
      <c r="AK46" s="354">
        <f>'4. Summary'!H9</f>
        <v>0</v>
      </c>
      <c r="AL46" s="354">
        <f>'4. Summary'!I9</f>
        <v>0</v>
      </c>
      <c r="AM46" s="354">
        <f>'4. Summary'!J9</f>
        <v>0</v>
      </c>
      <c r="AN46" s="354">
        <f>'4. Summary'!K9</f>
        <v>0</v>
      </c>
      <c r="AO46" s="354">
        <f>'4. Summary'!L9</f>
        <v>1.1000000000000001E-3</v>
      </c>
      <c r="AP46" s="354">
        <f>'4. Summary'!M9</f>
        <v>2.2000000000000001E-3</v>
      </c>
      <c r="AQ46" s="354">
        <f>'4. Summary'!N9</f>
        <v>3.3000000000000004E-3</v>
      </c>
      <c r="AR46" s="354">
        <f>'4. Summary'!O9</f>
        <v>5.5000000000000005E-3</v>
      </c>
      <c r="AS46" s="354">
        <f>'4. Summary'!P9</f>
        <v>7.7000000000000011E-3</v>
      </c>
      <c r="AT46" s="354">
        <f>'4. Summary'!Q9</f>
        <v>1.1000000000000001E-2</v>
      </c>
      <c r="AU46" s="354">
        <f>'4. Summary'!R9</f>
        <v>1.1000000000000001E-2</v>
      </c>
      <c r="AV46" s="354">
        <f>'4. Summary'!S9</f>
        <v>1.43E-2</v>
      </c>
      <c r="AW46" s="354">
        <f>'4. Summary'!T9</f>
        <v>1.3200000000000002E-2</v>
      </c>
      <c r="AX46" s="354">
        <f>'4. Summary'!U9</f>
        <v>1.43E-2</v>
      </c>
      <c r="AY46" s="354">
        <f>'4. Summary'!V9</f>
        <v>1.7600000000000001E-2</v>
      </c>
      <c r="AZ46" s="354">
        <f>'4. Summary'!W9</f>
        <v>2.0900000000000002E-2</v>
      </c>
      <c r="BA46" s="354">
        <f>'4. Summary'!X9</f>
        <v>2.4199999999999999E-2</v>
      </c>
      <c r="BB46" s="354">
        <f>'4. Summary'!Y9</f>
        <v>2.7500000000000004E-2</v>
      </c>
      <c r="BC46" s="354">
        <f>'4. Summary'!Z9</f>
        <v>3.0800000000000004E-2</v>
      </c>
      <c r="BD46" s="354">
        <f>'4. Summary'!AA9</f>
        <v>3.4100000000000005E-2</v>
      </c>
      <c r="BE46" s="354">
        <f>'4. Summary'!AB9</f>
        <v>3.7400000000000003E-2</v>
      </c>
      <c r="BF46" s="354">
        <f>'4. Summary'!AC9</f>
        <v>4.07E-2</v>
      </c>
      <c r="BG46" s="354">
        <f>'4. Summary'!AD9</f>
        <v>4.4000000000000004E-2</v>
      </c>
      <c r="BH46" s="354">
        <f>'4. Summary'!AE9</f>
        <v>4.7300000000000002E-2</v>
      </c>
      <c r="BI46" s="354">
        <f>'4. Summary'!AF9</f>
        <v>5.0600000000000006E-2</v>
      </c>
      <c r="BJ46" s="354">
        <f>'4. Summary'!AG9</f>
        <v>5.3900000000000003E-2</v>
      </c>
      <c r="BK46" s="354">
        <f>'4. Summary'!AH9</f>
        <v>5.7200000000000001E-2</v>
      </c>
      <c r="BL46" s="354">
        <f>'4. Summary'!AI9</f>
        <v>6.0500000000000005E-2</v>
      </c>
      <c r="BM46" s="354">
        <f>'4. Summary'!AJ9</f>
        <v>6.3800000000000009E-2</v>
      </c>
      <c r="BN46" s="354">
        <f>'4. Summary'!AK9</f>
        <v>6.6000000000000003E-2</v>
      </c>
      <c r="BO46" s="354">
        <f>'4. Summary'!AL9</f>
        <v>6.6000000000000003E-2</v>
      </c>
      <c r="BP46" s="354">
        <f>'4. Summary'!AM9</f>
        <v>6.6000000000000003E-2</v>
      </c>
      <c r="BQ46" s="354">
        <f>'4. Summary'!AN9</f>
        <v>6.6000000000000003E-2</v>
      </c>
      <c r="BR46" s="354">
        <f>'4. Summary'!AO9</f>
        <v>6.6000000000000003E-2</v>
      </c>
      <c r="BS46" s="10"/>
      <c r="BT46" s="10"/>
      <c r="BU46" s="10"/>
      <c r="BV46" s="10"/>
      <c r="BW46" s="10"/>
      <c r="BX46" s="10"/>
      <c r="BY46" s="14"/>
    </row>
    <row r="47" spans="1:77" s="21" customFormat="1" ht="15" customHeight="1" x14ac:dyDescent="0.55000000000000004">
      <c r="A47" s="1"/>
      <c r="B47" s="207" t="s">
        <v>347</v>
      </c>
      <c r="C47" s="216"/>
      <c r="D47" s="207"/>
      <c r="E47" s="207"/>
      <c r="F47" s="211" t="s">
        <v>3</v>
      </c>
      <c r="G47" s="365"/>
      <c r="H47" s="207"/>
      <c r="I47" s="207"/>
      <c r="J47" s="207"/>
      <c r="K47" s="207"/>
      <c r="L47" s="207"/>
      <c r="M47" s="207"/>
      <c r="N47" s="207"/>
      <c r="O47" s="207"/>
      <c r="P47" s="207"/>
      <c r="Q47" s="207"/>
      <c r="R47" s="207"/>
      <c r="S47" s="207"/>
      <c r="T47" s="207"/>
      <c r="U47" s="207"/>
      <c r="V47" s="207"/>
      <c r="W47" s="207"/>
      <c r="X47" s="207"/>
      <c r="Y47" s="207"/>
      <c r="Z47" s="207"/>
      <c r="AA47" s="207"/>
      <c r="AB47" s="207"/>
      <c r="AC47" s="207"/>
      <c r="AD47" s="207"/>
      <c r="AE47" s="207"/>
      <c r="AF47" s="207"/>
      <c r="AG47" s="207"/>
      <c r="AH47" s="207"/>
      <c r="AI47" s="210">
        <f>AI46*$AJ$37*1000</f>
        <v>0</v>
      </c>
      <c r="AJ47" s="210">
        <f t="shared" ref="AJ47:AT47" si="22">AJ46*$AJ$37*1000</f>
        <v>0</v>
      </c>
      <c r="AK47" s="210">
        <f t="shared" si="22"/>
        <v>0</v>
      </c>
      <c r="AL47" s="210">
        <f t="shared" si="22"/>
        <v>0</v>
      </c>
      <c r="AM47" s="210">
        <f t="shared" si="22"/>
        <v>0</v>
      </c>
      <c r="AN47" s="210">
        <f t="shared" si="22"/>
        <v>0</v>
      </c>
      <c r="AO47" s="210">
        <f t="shared" si="22"/>
        <v>14390.185116191273</v>
      </c>
      <c r="AP47" s="210">
        <f t="shared" si="22"/>
        <v>28780.370232382546</v>
      </c>
      <c r="AQ47" s="210">
        <f t="shared" si="22"/>
        <v>43170.55534857382</v>
      </c>
      <c r="AR47" s="210">
        <f t="shared" si="22"/>
        <v>71950.925580956362</v>
      </c>
      <c r="AS47" s="210">
        <f t="shared" si="22"/>
        <v>100731.2958133389</v>
      </c>
      <c r="AT47" s="210">
        <f t="shared" si="22"/>
        <v>143901.85116191272</v>
      </c>
      <c r="AU47" s="210">
        <f>AU46*$AK$37*1000</f>
        <v>144517.98316692517</v>
      </c>
      <c r="AV47" s="210">
        <f t="shared" ref="AV47:BF47" si="23">AV46*$AK$37*1000</f>
        <v>187873.37811700272</v>
      </c>
      <c r="AW47" s="210">
        <f t="shared" si="23"/>
        <v>173421.57980031022</v>
      </c>
      <c r="AX47" s="210">
        <f t="shared" si="23"/>
        <v>187873.37811700272</v>
      </c>
      <c r="AY47" s="210">
        <f t="shared" si="23"/>
        <v>231228.77306708027</v>
      </c>
      <c r="AZ47" s="210">
        <f t="shared" si="23"/>
        <v>274584.16801715782</v>
      </c>
      <c r="BA47" s="210">
        <f t="shared" si="23"/>
        <v>317939.56296723534</v>
      </c>
      <c r="BB47" s="210">
        <f t="shared" si="23"/>
        <v>361294.95791731298</v>
      </c>
      <c r="BC47" s="210">
        <f t="shared" si="23"/>
        <v>404650.35286739049</v>
      </c>
      <c r="BD47" s="210">
        <f t="shared" si="23"/>
        <v>448005.74781746807</v>
      </c>
      <c r="BE47" s="210">
        <f t="shared" si="23"/>
        <v>491361.14276754559</v>
      </c>
      <c r="BF47" s="210">
        <f t="shared" si="23"/>
        <v>534716.53771762305</v>
      </c>
      <c r="BG47" s="210">
        <f>BG46*$AL$37*1000</f>
        <v>580536.46068775048</v>
      </c>
      <c r="BH47" s="210">
        <f t="shared" ref="BH47:BR47" si="24">BH46*$AL$37*1000</f>
        <v>624076.69523933181</v>
      </c>
      <c r="BI47" s="210">
        <f t="shared" si="24"/>
        <v>667616.92979091313</v>
      </c>
      <c r="BJ47" s="210">
        <f t="shared" si="24"/>
        <v>711157.16434249433</v>
      </c>
      <c r="BK47" s="210">
        <f t="shared" si="24"/>
        <v>754697.39889407565</v>
      </c>
      <c r="BL47" s="210">
        <f t="shared" si="24"/>
        <v>798237.63344565686</v>
      </c>
      <c r="BM47" s="210">
        <f t="shared" si="24"/>
        <v>841777.8679972383</v>
      </c>
      <c r="BN47" s="210">
        <f t="shared" si="24"/>
        <v>870804.69103162573</v>
      </c>
      <c r="BO47" s="210">
        <f t="shared" si="24"/>
        <v>870804.69103162573</v>
      </c>
      <c r="BP47" s="210">
        <f t="shared" si="24"/>
        <v>870804.69103162573</v>
      </c>
      <c r="BQ47" s="210">
        <f t="shared" si="24"/>
        <v>870804.69103162573</v>
      </c>
      <c r="BR47" s="210">
        <f t="shared" si="24"/>
        <v>870804.69103162573</v>
      </c>
      <c r="BS47" s="10"/>
      <c r="BT47" s="10"/>
      <c r="BU47" s="10"/>
      <c r="BV47" s="10"/>
      <c r="BW47" s="10"/>
      <c r="BX47" s="10"/>
      <c r="BY47" s="14"/>
    </row>
    <row r="48" spans="1:77" ht="15" customHeight="1" x14ac:dyDescent="0.55000000000000004">
      <c r="B48" s="207" t="s">
        <v>329</v>
      </c>
      <c r="C48" s="207" t="s">
        <v>334</v>
      </c>
      <c r="D48" s="339" t="s">
        <v>333</v>
      </c>
      <c r="E48" s="207"/>
      <c r="F48" s="211" t="s">
        <v>3</v>
      </c>
      <c r="G48" s="364">
        <v>3.5999999999999997E-2</v>
      </c>
      <c r="H48" s="207"/>
      <c r="I48" s="207"/>
      <c r="J48" s="207"/>
      <c r="K48" s="207"/>
      <c r="L48" s="207"/>
      <c r="M48" s="207"/>
      <c r="N48" s="207"/>
      <c r="O48" s="207"/>
      <c r="P48" s="207"/>
      <c r="Q48" s="207"/>
      <c r="R48" s="207"/>
      <c r="S48" s="207"/>
      <c r="T48" s="207"/>
      <c r="U48" s="207"/>
      <c r="V48" s="207"/>
      <c r="W48" s="207"/>
      <c r="X48" s="207"/>
      <c r="Y48" s="207"/>
      <c r="Z48" s="207"/>
      <c r="AA48" s="207"/>
      <c r="AB48" s="207"/>
      <c r="AC48" s="207"/>
      <c r="AD48" s="207"/>
      <c r="AE48" s="207"/>
      <c r="AF48" s="207"/>
      <c r="AG48" s="207"/>
      <c r="AH48" s="207"/>
      <c r="AI48" s="210">
        <f>AI47*$G$48</f>
        <v>0</v>
      </c>
      <c r="AJ48" s="210">
        <f t="shared" ref="AJ48:BR48" si="25">AJ47*$G$48</f>
        <v>0</v>
      </c>
      <c r="AK48" s="210">
        <f t="shared" si="25"/>
        <v>0</v>
      </c>
      <c r="AL48" s="210">
        <f t="shared" si="25"/>
        <v>0</v>
      </c>
      <c r="AM48" s="210">
        <f t="shared" si="25"/>
        <v>0</v>
      </c>
      <c r="AN48" s="210">
        <f t="shared" si="25"/>
        <v>0</v>
      </c>
      <c r="AO48" s="210">
        <f t="shared" si="25"/>
        <v>518.04666418288582</v>
      </c>
      <c r="AP48" s="210">
        <f t="shared" si="25"/>
        <v>1036.0933283657716</v>
      </c>
      <c r="AQ48" s="210">
        <f t="shared" si="25"/>
        <v>1554.1399925486573</v>
      </c>
      <c r="AR48" s="210">
        <f t="shared" si="25"/>
        <v>2590.233320914429</v>
      </c>
      <c r="AS48" s="210">
        <f t="shared" si="25"/>
        <v>3626.3266492802004</v>
      </c>
      <c r="AT48" s="210">
        <f t="shared" si="25"/>
        <v>5180.466641828858</v>
      </c>
      <c r="AU48" s="210">
        <f t="shared" si="25"/>
        <v>5202.6473940093056</v>
      </c>
      <c r="AV48" s="210">
        <f t="shared" si="25"/>
        <v>6763.4416122120974</v>
      </c>
      <c r="AW48" s="210">
        <f t="shared" si="25"/>
        <v>6243.1768728111674</v>
      </c>
      <c r="AX48" s="210">
        <f t="shared" si="25"/>
        <v>6763.4416122120974</v>
      </c>
      <c r="AY48" s="210">
        <f t="shared" si="25"/>
        <v>8324.2358304148893</v>
      </c>
      <c r="AZ48" s="210">
        <f t="shared" si="25"/>
        <v>9885.0300486176802</v>
      </c>
      <c r="BA48" s="210">
        <f t="shared" si="25"/>
        <v>11445.824266820471</v>
      </c>
      <c r="BB48" s="210">
        <f t="shared" si="25"/>
        <v>13006.618485023266</v>
      </c>
      <c r="BC48" s="210">
        <f t="shared" si="25"/>
        <v>14567.412703226057</v>
      </c>
      <c r="BD48" s="210">
        <f t="shared" si="25"/>
        <v>16128.206921428849</v>
      </c>
      <c r="BE48" s="210">
        <f t="shared" si="25"/>
        <v>17689.00113963164</v>
      </c>
      <c r="BF48" s="210">
        <f t="shared" si="25"/>
        <v>19249.795357834428</v>
      </c>
      <c r="BG48" s="210">
        <f t="shared" si="25"/>
        <v>20899.312584759016</v>
      </c>
      <c r="BH48" s="210">
        <f t="shared" si="25"/>
        <v>22466.761028615943</v>
      </c>
      <c r="BI48" s="210">
        <f t="shared" si="25"/>
        <v>24034.20947247287</v>
      </c>
      <c r="BJ48" s="210">
        <f t="shared" si="25"/>
        <v>25601.657916329794</v>
      </c>
      <c r="BK48" s="210">
        <f t="shared" si="25"/>
        <v>27169.106360186721</v>
      </c>
      <c r="BL48" s="210">
        <f t="shared" si="25"/>
        <v>28736.554804043644</v>
      </c>
      <c r="BM48" s="210">
        <f t="shared" si="25"/>
        <v>30304.003247900575</v>
      </c>
      <c r="BN48" s="210">
        <f t="shared" si="25"/>
        <v>31348.968877138523</v>
      </c>
      <c r="BO48" s="210">
        <f t="shared" si="25"/>
        <v>31348.968877138523</v>
      </c>
      <c r="BP48" s="210">
        <f t="shared" si="25"/>
        <v>31348.968877138523</v>
      </c>
      <c r="BQ48" s="210">
        <f t="shared" si="25"/>
        <v>31348.968877138523</v>
      </c>
      <c r="BR48" s="210">
        <f t="shared" si="25"/>
        <v>31348.968877138523</v>
      </c>
      <c r="BS48" s="10"/>
      <c r="BT48" s="10"/>
      <c r="BU48" s="10"/>
      <c r="BV48" s="10"/>
      <c r="BW48" s="10"/>
      <c r="BX48" s="10"/>
      <c r="BY48" s="14"/>
    </row>
    <row r="49" spans="1:77" s="4" customFormat="1" ht="30" customHeight="1" x14ac:dyDescent="0.55000000000000004">
      <c r="A49" s="90"/>
      <c r="B49" s="4" t="s">
        <v>348</v>
      </c>
      <c r="C49" s="7" t="s">
        <v>336</v>
      </c>
      <c r="D49" s="7"/>
      <c r="E49" s="137"/>
      <c r="F49" s="5" t="s">
        <v>68</v>
      </c>
      <c r="G49" s="366">
        <v>19.989999999999998</v>
      </c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>
        <f t="shared" ref="AI49:BR49" si="26">AI48*$G$49*(1+$G$8)^AI43</f>
        <v>0</v>
      </c>
      <c r="AJ49" s="20">
        <f t="shared" si="26"/>
        <v>0</v>
      </c>
      <c r="AK49" s="20">
        <f t="shared" si="26"/>
        <v>0</v>
      </c>
      <c r="AL49" s="20">
        <f t="shared" si="26"/>
        <v>0</v>
      </c>
      <c r="AM49" s="20">
        <f t="shared" si="26"/>
        <v>0</v>
      </c>
      <c r="AN49" s="20">
        <f t="shared" si="26"/>
        <v>0</v>
      </c>
      <c r="AO49" s="20">
        <f t="shared" si="26"/>
        <v>10355.752817015888</v>
      </c>
      <c r="AP49" s="20">
        <f t="shared" si="26"/>
        <v>20711.505634031775</v>
      </c>
      <c r="AQ49" s="20">
        <f t="shared" si="26"/>
        <v>31067.258451047659</v>
      </c>
      <c r="AR49" s="20">
        <f t="shared" si="26"/>
        <v>51778.764085079434</v>
      </c>
      <c r="AS49" s="20">
        <f t="shared" si="26"/>
        <v>72490.269719111195</v>
      </c>
      <c r="AT49" s="20">
        <f t="shared" si="26"/>
        <v>103557.52817015887</v>
      </c>
      <c r="AU49" s="20">
        <f t="shared" si="26"/>
        <v>108815.48255026045</v>
      </c>
      <c r="AV49" s="20">
        <f t="shared" si="26"/>
        <v>141460.12731533861</v>
      </c>
      <c r="AW49" s="20">
        <f t="shared" si="26"/>
        <v>130578.57906031256</v>
      </c>
      <c r="AX49" s="20">
        <f t="shared" si="26"/>
        <v>141460.12731533861</v>
      </c>
      <c r="AY49" s="20">
        <f t="shared" si="26"/>
        <v>174104.77208041673</v>
      </c>
      <c r="AZ49" s="20">
        <f t="shared" si="26"/>
        <v>206749.41684549488</v>
      </c>
      <c r="BA49" s="20">
        <f t="shared" si="26"/>
        <v>239394.06161057297</v>
      </c>
      <c r="BB49" s="20">
        <f t="shared" si="26"/>
        <v>272038.70637565118</v>
      </c>
      <c r="BC49" s="20">
        <f t="shared" si="26"/>
        <v>304683.35114072927</v>
      </c>
      <c r="BD49" s="20">
        <f t="shared" si="26"/>
        <v>337327.99590580747</v>
      </c>
      <c r="BE49" s="20">
        <f t="shared" si="26"/>
        <v>369972.64067088562</v>
      </c>
      <c r="BF49" s="20">
        <f t="shared" si="26"/>
        <v>402617.28543596365</v>
      </c>
      <c r="BG49" s="20">
        <f t="shared" si="26"/>
        <v>457353.28877089435</v>
      </c>
      <c r="BH49" s="20">
        <f t="shared" si="26"/>
        <v>491654.78542871145</v>
      </c>
      <c r="BI49" s="20">
        <f t="shared" si="26"/>
        <v>525956.28208652849</v>
      </c>
      <c r="BJ49" s="20">
        <f t="shared" si="26"/>
        <v>560257.77874434553</v>
      </c>
      <c r="BK49" s="20">
        <f t="shared" si="26"/>
        <v>594559.27540216257</v>
      </c>
      <c r="BL49" s="20">
        <f t="shared" si="26"/>
        <v>628860.77205997973</v>
      </c>
      <c r="BM49" s="20">
        <f t="shared" si="26"/>
        <v>663162.26871779677</v>
      </c>
      <c r="BN49" s="20">
        <f t="shared" si="26"/>
        <v>686029.93315634155</v>
      </c>
      <c r="BO49" s="20">
        <f t="shared" si="26"/>
        <v>686029.93315634155</v>
      </c>
      <c r="BP49" s="20">
        <f t="shared" si="26"/>
        <v>686029.93315634155</v>
      </c>
      <c r="BQ49" s="20">
        <f t="shared" si="26"/>
        <v>686029.93315634155</v>
      </c>
      <c r="BR49" s="20">
        <f t="shared" si="26"/>
        <v>686029.93315634155</v>
      </c>
      <c r="BS49" s="20"/>
      <c r="BT49" s="20"/>
      <c r="BU49" s="20"/>
      <c r="BV49" s="20"/>
      <c r="BW49" s="20"/>
      <c r="BX49" s="20"/>
      <c r="BY49" s="181"/>
    </row>
    <row r="50" spans="1:77" ht="15" customHeight="1" x14ac:dyDescent="0.55000000000000004">
      <c r="G50" s="367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52"/>
    </row>
    <row r="51" spans="1:77" ht="15" customHeight="1" x14ac:dyDescent="0.55000000000000004">
      <c r="B51" s="275" t="s">
        <v>346</v>
      </c>
      <c r="G51" s="367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52"/>
    </row>
    <row r="52" spans="1:77" s="14" customFormat="1" ht="15" customHeight="1" x14ac:dyDescent="0.55000000000000004">
      <c r="A52" s="30"/>
      <c r="B52" s="159" t="s">
        <v>307</v>
      </c>
      <c r="C52" s="159" t="s">
        <v>306</v>
      </c>
      <c r="D52" s="159"/>
      <c r="E52" s="159"/>
      <c r="F52" s="352" t="s">
        <v>68</v>
      </c>
      <c r="G52" s="368"/>
      <c r="H52" s="250"/>
      <c r="I52" s="250"/>
      <c r="J52" s="250"/>
      <c r="K52" s="250"/>
      <c r="L52" s="250"/>
      <c r="M52" s="250"/>
      <c r="N52" s="250"/>
      <c r="O52" s="250"/>
      <c r="P52" s="250"/>
      <c r="Q52" s="250"/>
      <c r="R52" s="250"/>
      <c r="S52" s="250"/>
      <c r="T52" s="250"/>
      <c r="U52" s="250"/>
      <c r="V52" s="250"/>
      <c r="W52" s="250"/>
      <c r="X52" s="250"/>
      <c r="Y52" s="250"/>
      <c r="Z52" s="250"/>
      <c r="AA52" s="250"/>
      <c r="AB52" s="250"/>
      <c r="AC52" s="250"/>
      <c r="AD52" s="250"/>
      <c r="AE52" s="250"/>
      <c r="AF52" s="250"/>
      <c r="AG52" s="250"/>
      <c r="AH52" s="250"/>
      <c r="AI52" s="250">
        <f>$AJ$9/12*1000</f>
        <v>49000000</v>
      </c>
      <c r="AJ52" s="250">
        <f t="shared" ref="AJ52:AT52" si="27">$AJ$9/12*1000</f>
        <v>49000000</v>
      </c>
      <c r="AK52" s="250">
        <f t="shared" si="27"/>
        <v>49000000</v>
      </c>
      <c r="AL52" s="250">
        <f t="shared" si="27"/>
        <v>49000000</v>
      </c>
      <c r="AM52" s="250">
        <f t="shared" si="27"/>
        <v>49000000</v>
      </c>
      <c r="AN52" s="250">
        <f t="shared" si="27"/>
        <v>49000000</v>
      </c>
      <c r="AO52" s="250">
        <f t="shared" si="27"/>
        <v>49000000</v>
      </c>
      <c r="AP52" s="250">
        <f t="shared" si="27"/>
        <v>49000000</v>
      </c>
      <c r="AQ52" s="250">
        <f t="shared" si="27"/>
        <v>49000000</v>
      </c>
      <c r="AR52" s="250">
        <f t="shared" si="27"/>
        <v>49000000</v>
      </c>
      <c r="AS52" s="250">
        <f t="shared" si="27"/>
        <v>49000000</v>
      </c>
      <c r="AT52" s="250">
        <f t="shared" si="27"/>
        <v>49000000</v>
      </c>
      <c r="AU52" s="250">
        <f>$AK$9/12*1000</f>
        <v>52750000</v>
      </c>
      <c r="AV52" s="250">
        <f t="shared" ref="AV52:BF52" si="28">$AK$9/12*1000</f>
        <v>52750000</v>
      </c>
      <c r="AW52" s="250">
        <f t="shared" si="28"/>
        <v>52750000</v>
      </c>
      <c r="AX52" s="250">
        <f t="shared" si="28"/>
        <v>52750000</v>
      </c>
      <c r="AY52" s="250">
        <f t="shared" si="28"/>
        <v>52750000</v>
      </c>
      <c r="AZ52" s="250">
        <f t="shared" si="28"/>
        <v>52750000</v>
      </c>
      <c r="BA52" s="250">
        <f t="shared" si="28"/>
        <v>52750000</v>
      </c>
      <c r="BB52" s="250">
        <f t="shared" si="28"/>
        <v>52750000</v>
      </c>
      <c r="BC52" s="250">
        <f t="shared" si="28"/>
        <v>52750000</v>
      </c>
      <c r="BD52" s="250">
        <f t="shared" si="28"/>
        <v>52750000</v>
      </c>
      <c r="BE52" s="250">
        <f t="shared" si="28"/>
        <v>52750000</v>
      </c>
      <c r="BF52" s="250">
        <f t="shared" si="28"/>
        <v>52750000</v>
      </c>
      <c r="BG52" s="250">
        <f>$AL$9/12*1000</f>
        <v>56750000</v>
      </c>
      <c r="BH52" s="250">
        <f t="shared" ref="BH52:BR52" si="29">$AL$9/12*1000</f>
        <v>56750000</v>
      </c>
      <c r="BI52" s="250">
        <f t="shared" si="29"/>
        <v>56750000</v>
      </c>
      <c r="BJ52" s="250">
        <f t="shared" si="29"/>
        <v>56750000</v>
      </c>
      <c r="BK52" s="250">
        <f t="shared" si="29"/>
        <v>56750000</v>
      </c>
      <c r="BL52" s="250">
        <f t="shared" si="29"/>
        <v>56750000</v>
      </c>
      <c r="BM52" s="250">
        <f t="shared" si="29"/>
        <v>56750000</v>
      </c>
      <c r="BN52" s="250">
        <f t="shared" si="29"/>
        <v>56750000</v>
      </c>
      <c r="BO52" s="250">
        <f t="shared" si="29"/>
        <v>56750000</v>
      </c>
      <c r="BP52" s="250">
        <f t="shared" si="29"/>
        <v>56750000</v>
      </c>
      <c r="BQ52" s="250">
        <f t="shared" si="29"/>
        <v>56750000</v>
      </c>
      <c r="BR52" s="250">
        <f t="shared" si="29"/>
        <v>56750000</v>
      </c>
      <c r="BS52" s="32"/>
      <c r="BT52" s="32"/>
      <c r="BU52" s="32"/>
      <c r="BV52" s="32"/>
      <c r="BW52" s="32"/>
      <c r="BX52" s="32"/>
    </row>
    <row r="53" spans="1:77" s="14" customFormat="1" ht="15" customHeight="1" x14ac:dyDescent="0.55000000000000004">
      <c r="A53" s="30"/>
      <c r="B53" s="172" t="s">
        <v>308</v>
      </c>
      <c r="C53" s="172"/>
      <c r="D53" s="339" t="s">
        <v>338</v>
      </c>
      <c r="E53" s="172"/>
      <c r="F53" s="211" t="s">
        <v>68</v>
      </c>
      <c r="G53" s="364">
        <f>(42192.2+3819.1)/167090</f>
        <v>0.27536836435453943</v>
      </c>
      <c r="H53" s="212"/>
      <c r="I53" s="212"/>
      <c r="J53" s="212"/>
      <c r="K53" s="212"/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12"/>
      <c r="AA53" s="212"/>
      <c r="AB53" s="212"/>
      <c r="AC53" s="212"/>
      <c r="AD53" s="212"/>
      <c r="AE53" s="212"/>
      <c r="AF53" s="212"/>
      <c r="AG53" s="212"/>
      <c r="AH53" s="212"/>
      <c r="AI53" s="212">
        <f>AI52*$G$53</f>
        <v>13493049.853372432</v>
      </c>
      <c r="AJ53" s="212">
        <f t="shared" ref="AJ53:BR53" si="30">AJ52*$G$53</f>
        <v>13493049.853372432</v>
      </c>
      <c r="AK53" s="212">
        <f t="shared" si="30"/>
        <v>13493049.853372432</v>
      </c>
      <c r="AL53" s="212">
        <f t="shared" si="30"/>
        <v>13493049.853372432</v>
      </c>
      <c r="AM53" s="212">
        <f t="shared" si="30"/>
        <v>13493049.853372432</v>
      </c>
      <c r="AN53" s="212">
        <f t="shared" si="30"/>
        <v>13493049.853372432</v>
      </c>
      <c r="AO53" s="212">
        <f t="shared" si="30"/>
        <v>13493049.853372432</v>
      </c>
      <c r="AP53" s="212">
        <f t="shared" si="30"/>
        <v>13493049.853372432</v>
      </c>
      <c r="AQ53" s="212">
        <f t="shared" si="30"/>
        <v>13493049.853372432</v>
      </c>
      <c r="AR53" s="212">
        <f t="shared" si="30"/>
        <v>13493049.853372432</v>
      </c>
      <c r="AS53" s="212">
        <f t="shared" si="30"/>
        <v>13493049.853372432</v>
      </c>
      <c r="AT53" s="212">
        <f t="shared" si="30"/>
        <v>13493049.853372432</v>
      </c>
      <c r="AU53" s="212">
        <f t="shared" si="30"/>
        <v>14525681.219701955</v>
      </c>
      <c r="AV53" s="212">
        <f t="shared" si="30"/>
        <v>14525681.219701955</v>
      </c>
      <c r="AW53" s="212">
        <f t="shared" si="30"/>
        <v>14525681.219701955</v>
      </c>
      <c r="AX53" s="212">
        <f t="shared" si="30"/>
        <v>14525681.219701955</v>
      </c>
      <c r="AY53" s="212">
        <f t="shared" si="30"/>
        <v>14525681.219701955</v>
      </c>
      <c r="AZ53" s="212">
        <f t="shared" si="30"/>
        <v>14525681.219701955</v>
      </c>
      <c r="BA53" s="212">
        <f t="shared" si="30"/>
        <v>14525681.219701955</v>
      </c>
      <c r="BB53" s="212">
        <f t="shared" si="30"/>
        <v>14525681.219701955</v>
      </c>
      <c r="BC53" s="212">
        <f t="shared" si="30"/>
        <v>14525681.219701955</v>
      </c>
      <c r="BD53" s="212">
        <f t="shared" si="30"/>
        <v>14525681.219701955</v>
      </c>
      <c r="BE53" s="212">
        <f t="shared" si="30"/>
        <v>14525681.219701955</v>
      </c>
      <c r="BF53" s="212">
        <f t="shared" si="30"/>
        <v>14525681.219701955</v>
      </c>
      <c r="BG53" s="212">
        <f t="shared" si="30"/>
        <v>15627154.677120112</v>
      </c>
      <c r="BH53" s="212">
        <f t="shared" si="30"/>
        <v>15627154.677120112</v>
      </c>
      <c r="BI53" s="212">
        <f t="shared" si="30"/>
        <v>15627154.677120112</v>
      </c>
      <c r="BJ53" s="212">
        <f t="shared" si="30"/>
        <v>15627154.677120112</v>
      </c>
      <c r="BK53" s="212">
        <f t="shared" si="30"/>
        <v>15627154.677120112</v>
      </c>
      <c r="BL53" s="212">
        <f t="shared" si="30"/>
        <v>15627154.677120112</v>
      </c>
      <c r="BM53" s="212">
        <f t="shared" si="30"/>
        <v>15627154.677120112</v>
      </c>
      <c r="BN53" s="212">
        <f t="shared" si="30"/>
        <v>15627154.677120112</v>
      </c>
      <c r="BO53" s="212">
        <f t="shared" si="30"/>
        <v>15627154.677120112</v>
      </c>
      <c r="BP53" s="212">
        <f t="shared" si="30"/>
        <v>15627154.677120112</v>
      </c>
      <c r="BQ53" s="212">
        <f t="shared" si="30"/>
        <v>15627154.677120112</v>
      </c>
      <c r="BR53" s="212">
        <f t="shared" si="30"/>
        <v>15627154.677120112</v>
      </c>
      <c r="BS53" s="85"/>
      <c r="BT53" s="85"/>
      <c r="BU53" s="85"/>
      <c r="BV53" s="85"/>
      <c r="BW53" s="85"/>
      <c r="BX53" s="85"/>
    </row>
    <row r="54" spans="1:77" s="14" customFormat="1" ht="15" customHeight="1" x14ac:dyDescent="0.55000000000000004">
      <c r="A54" s="30"/>
      <c r="B54" s="172" t="s">
        <v>293</v>
      </c>
      <c r="C54" s="172"/>
      <c r="D54" s="362" t="s">
        <v>337</v>
      </c>
      <c r="E54" s="172"/>
      <c r="F54" s="211" t="s">
        <v>68</v>
      </c>
      <c r="G54" s="364">
        <f>G37</f>
        <v>0.71599999999999997</v>
      </c>
      <c r="H54" s="212"/>
      <c r="I54" s="212"/>
      <c r="J54" s="212"/>
      <c r="K54" s="212"/>
      <c r="L54" s="212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12"/>
      <c r="X54" s="212"/>
      <c r="Y54" s="212"/>
      <c r="Z54" s="212"/>
      <c r="AA54" s="212"/>
      <c r="AB54" s="212"/>
      <c r="AC54" s="212"/>
      <c r="AD54" s="212"/>
      <c r="AE54" s="212"/>
      <c r="AF54" s="212"/>
      <c r="AG54" s="212"/>
      <c r="AH54" s="212"/>
      <c r="AI54" s="212">
        <f>AI53*$G$54</f>
        <v>9661023.6950146612</v>
      </c>
      <c r="AJ54" s="212">
        <f t="shared" ref="AJ54:BR54" si="31">AJ53*$G$54</f>
        <v>9661023.6950146612</v>
      </c>
      <c r="AK54" s="212">
        <f t="shared" si="31"/>
        <v>9661023.6950146612</v>
      </c>
      <c r="AL54" s="212">
        <f t="shared" si="31"/>
        <v>9661023.6950146612</v>
      </c>
      <c r="AM54" s="212">
        <f t="shared" si="31"/>
        <v>9661023.6950146612</v>
      </c>
      <c r="AN54" s="212">
        <f t="shared" si="31"/>
        <v>9661023.6950146612</v>
      </c>
      <c r="AO54" s="212">
        <f t="shared" si="31"/>
        <v>9661023.6950146612</v>
      </c>
      <c r="AP54" s="212">
        <f t="shared" si="31"/>
        <v>9661023.6950146612</v>
      </c>
      <c r="AQ54" s="212">
        <f t="shared" si="31"/>
        <v>9661023.6950146612</v>
      </c>
      <c r="AR54" s="212">
        <f t="shared" si="31"/>
        <v>9661023.6950146612</v>
      </c>
      <c r="AS54" s="212">
        <f t="shared" si="31"/>
        <v>9661023.6950146612</v>
      </c>
      <c r="AT54" s="212">
        <f t="shared" si="31"/>
        <v>9661023.6950146612</v>
      </c>
      <c r="AU54" s="212">
        <f t="shared" si="31"/>
        <v>10400387.753306599</v>
      </c>
      <c r="AV54" s="212">
        <f t="shared" si="31"/>
        <v>10400387.753306599</v>
      </c>
      <c r="AW54" s="212">
        <f t="shared" si="31"/>
        <v>10400387.753306599</v>
      </c>
      <c r="AX54" s="212">
        <f t="shared" si="31"/>
        <v>10400387.753306599</v>
      </c>
      <c r="AY54" s="212">
        <f t="shared" si="31"/>
        <v>10400387.753306599</v>
      </c>
      <c r="AZ54" s="212">
        <f t="shared" si="31"/>
        <v>10400387.753306599</v>
      </c>
      <c r="BA54" s="212">
        <f t="shared" si="31"/>
        <v>10400387.753306599</v>
      </c>
      <c r="BB54" s="212">
        <f t="shared" si="31"/>
        <v>10400387.753306599</v>
      </c>
      <c r="BC54" s="212">
        <f t="shared" si="31"/>
        <v>10400387.753306599</v>
      </c>
      <c r="BD54" s="212">
        <f t="shared" si="31"/>
        <v>10400387.753306599</v>
      </c>
      <c r="BE54" s="212">
        <f t="shared" si="31"/>
        <v>10400387.753306599</v>
      </c>
      <c r="BF54" s="212">
        <f t="shared" si="31"/>
        <v>10400387.753306599</v>
      </c>
      <c r="BG54" s="212">
        <f t="shared" si="31"/>
        <v>11189042.748817999</v>
      </c>
      <c r="BH54" s="212">
        <f t="shared" si="31"/>
        <v>11189042.748817999</v>
      </c>
      <c r="BI54" s="212">
        <f t="shared" si="31"/>
        <v>11189042.748817999</v>
      </c>
      <c r="BJ54" s="212">
        <f t="shared" si="31"/>
        <v>11189042.748817999</v>
      </c>
      <c r="BK54" s="212">
        <f t="shared" si="31"/>
        <v>11189042.748817999</v>
      </c>
      <c r="BL54" s="212">
        <f t="shared" si="31"/>
        <v>11189042.748817999</v>
      </c>
      <c r="BM54" s="212">
        <f t="shared" si="31"/>
        <v>11189042.748817999</v>
      </c>
      <c r="BN54" s="212">
        <f t="shared" si="31"/>
        <v>11189042.748817999</v>
      </c>
      <c r="BO54" s="212">
        <f t="shared" si="31"/>
        <v>11189042.748817999</v>
      </c>
      <c r="BP54" s="212">
        <f t="shared" si="31"/>
        <v>11189042.748817999</v>
      </c>
      <c r="BQ54" s="212">
        <f t="shared" si="31"/>
        <v>11189042.748817999</v>
      </c>
      <c r="BR54" s="212">
        <f t="shared" si="31"/>
        <v>11189042.748817999</v>
      </c>
      <c r="BS54" s="32"/>
      <c r="BT54" s="32"/>
      <c r="BU54" s="32"/>
      <c r="BV54" s="32"/>
      <c r="BW54" s="32"/>
      <c r="BX54" s="32"/>
    </row>
    <row r="55" spans="1:77" s="14" customFormat="1" ht="15" customHeight="1" x14ac:dyDescent="0.55000000000000004">
      <c r="A55" s="30"/>
      <c r="B55" s="159" t="s">
        <v>347</v>
      </c>
      <c r="C55" s="159"/>
      <c r="D55" s="361" t="s">
        <v>335</v>
      </c>
      <c r="E55" s="159"/>
      <c r="F55" s="352" t="s">
        <v>4</v>
      </c>
      <c r="G55" s="368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159"/>
      <c r="X55" s="159"/>
      <c r="Y55" s="159"/>
      <c r="Z55" s="159"/>
      <c r="AA55" s="159"/>
      <c r="AB55" s="159"/>
      <c r="AC55" s="159"/>
      <c r="AD55" s="159"/>
      <c r="AE55" s="159"/>
      <c r="AF55" s="159"/>
      <c r="AG55" s="159"/>
      <c r="AH55" s="159"/>
      <c r="AI55" s="354">
        <f t="shared" ref="AI55:BR55" si="32">AI46</f>
        <v>0</v>
      </c>
      <c r="AJ55" s="354">
        <f t="shared" si="32"/>
        <v>0</v>
      </c>
      <c r="AK55" s="354">
        <f t="shared" si="32"/>
        <v>0</v>
      </c>
      <c r="AL55" s="354">
        <f t="shared" si="32"/>
        <v>0</v>
      </c>
      <c r="AM55" s="354">
        <f t="shared" si="32"/>
        <v>0</v>
      </c>
      <c r="AN55" s="354">
        <f t="shared" si="32"/>
        <v>0</v>
      </c>
      <c r="AO55" s="354">
        <f t="shared" si="32"/>
        <v>1.1000000000000001E-3</v>
      </c>
      <c r="AP55" s="354">
        <f t="shared" si="32"/>
        <v>2.2000000000000001E-3</v>
      </c>
      <c r="AQ55" s="354">
        <f t="shared" si="32"/>
        <v>3.3000000000000004E-3</v>
      </c>
      <c r="AR55" s="354">
        <f t="shared" si="32"/>
        <v>5.5000000000000005E-3</v>
      </c>
      <c r="AS55" s="354">
        <f t="shared" si="32"/>
        <v>7.7000000000000011E-3</v>
      </c>
      <c r="AT55" s="354">
        <f t="shared" si="32"/>
        <v>1.1000000000000001E-2</v>
      </c>
      <c r="AU55" s="354">
        <f t="shared" si="32"/>
        <v>1.1000000000000001E-2</v>
      </c>
      <c r="AV55" s="354">
        <f t="shared" si="32"/>
        <v>1.43E-2</v>
      </c>
      <c r="AW55" s="354">
        <f t="shared" si="32"/>
        <v>1.3200000000000002E-2</v>
      </c>
      <c r="AX55" s="354">
        <f t="shared" si="32"/>
        <v>1.43E-2</v>
      </c>
      <c r="AY55" s="354">
        <f t="shared" si="32"/>
        <v>1.7600000000000001E-2</v>
      </c>
      <c r="AZ55" s="354">
        <f t="shared" si="32"/>
        <v>2.0900000000000002E-2</v>
      </c>
      <c r="BA55" s="354">
        <f t="shared" si="32"/>
        <v>2.4199999999999999E-2</v>
      </c>
      <c r="BB55" s="354">
        <f t="shared" si="32"/>
        <v>2.7500000000000004E-2</v>
      </c>
      <c r="BC55" s="354">
        <f t="shared" si="32"/>
        <v>3.0800000000000004E-2</v>
      </c>
      <c r="BD55" s="354">
        <f t="shared" si="32"/>
        <v>3.4100000000000005E-2</v>
      </c>
      <c r="BE55" s="354">
        <f t="shared" si="32"/>
        <v>3.7400000000000003E-2</v>
      </c>
      <c r="BF55" s="354">
        <f t="shared" si="32"/>
        <v>4.07E-2</v>
      </c>
      <c r="BG55" s="354">
        <f t="shared" si="32"/>
        <v>4.4000000000000004E-2</v>
      </c>
      <c r="BH55" s="354">
        <f t="shared" si="32"/>
        <v>4.7300000000000002E-2</v>
      </c>
      <c r="BI55" s="354">
        <f t="shared" si="32"/>
        <v>5.0600000000000006E-2</v>
      </c>
      <c r="BJ55" s="354">
        <f t="shared" si="32"/>
        <v>5.3900000000000003E-2</v>
      </c>
      <c r="BK55" s="354">
        <f t="shared" si="32"/>
        <v>5.7200000000000001E-2</v>
      </c>
      <c r="BL55" s="354">
        <f t="shared" si="32"/>
        <v>6.0500000000000005E-2</v>
      </c>
      <c r="BM55" s="354">
        <f t="shared" si="32"/>
        <v>6.3800000000000009E-2</v>
      </c>
      <c r="BN55" s="354">
        <f t="shared" si="32"/>
        <v>6.6000000000000003E-2</v>
      </c>
      <c r="BO55" s="354">
        <f t="shared" si="32"/>
        <v>6.6000000000000003E-2</v>
      </c>
      <c r="BP55" s="354">
        <f t="shared" si="32"/>
        <v>6.6000000000000003E-2</v>
      </c>
      <c r="BQ55" s="354">
        <f t="shared" si="32"/>
        <v>6.6000000000000003E-2</v>
      </c>
      <c r="BR55" s="354">
        <f t="shared" si="32"/>
        <v>6.6000000000000003E-2</v>
      </c>
      <c r="BS55" s="34"/>
      <c r="BT55" s="34"/>
      <c r="BU55" s="34"/>
      <c r="BV55" s="34"/>
      <c r="BW55" s="34"/>
      <c r="BX55" s="34"/>
      <c r="BY55" s="52"/>
    </row>
    <row r="56" spans="1:77" s="15" customFormat="1" ht="30" customHeight="1" x14ac:dyDescent="0.55000000000000004">
      <c r="A56" s="36"/>
      <c r="B56" s="15" t="s">
        <v>348</v>
      </c>
      <c r="C56" s="14"/>
      <c r="D56" s="14"/>
      <c r="E56" s="137"/>
      <c r="F56" s="5" t="s">
        <v>68</v>
      </c>
      <c r="G56" s="369"/>
      <c r="AI56" s="37">
        <f>AI55*AI54</f>
        <v>0</v>
      </c>
      <c r="AJ56" s="37">
        <f t="shared" ref="AJ56:BR56" si="33">AJ55*AJ54</f>
        <v>0</v>
      </c>
      <c r="AK56" s="37">
        <f t="shared" si="33"/>
        <v>0</v>
      </c>
      <c r="AL56" s="37">
        <f t="shared" si="33"/>
        <v>0</v>
      </c>
      <c r="AM56" s="37">
        <f t="shared" si="33"/>
        <v>0</v>
      </c>
      <c r="AN56" s="37">
        <f t="shared" si="33"/>
        <v>0</v>
      </c>
      <c r="AO56" s="37">
        <f t="shared" si="33"/>
        <v>10627.126064516127</v>
      </c>
      <c r="AP56" s="37">
        <f t="shared" si="33"/>
        <v>21254.252129032255</v>
      </c>
      <c r="AQ56" s="37">
        <f t="shared" si="33"/>
        <v>31881.378193548386</v>
      </c>
      <c r="AR56" s="37">
        <f t="shared" si="33"/>
        <v>53135.63032258064</v>
      </c>
      <c r="AS56" s="37">
        <f t="shared" si="33"/>
        <v>74389.882451612895</v>
      </c>
      <c r="AT56" s="37">
        <f t="shared" si="33"/>
        <v>106271.26064516128</v>
      </c>
      <c r="AU56" s="37">
        <f t="shared" si="33"/>
        <v>114404.26528637261</v>
      </c>
      <c r="AV56" s="37">
        <f t="shared" si="33"/>
        <v>148725.54487228437</v>
      </c>
      <c r="AW56" s="37">
        <f t="shared" si="33"/>
        <v>137285.11834364713</v>
      </c>
      <c r="AX56" s="37">
        <f t="shared" si="33"/>
        <v>148725.54487228437</v>
      </c>
      <c r="AY56" s="37">
        <f t="shared" si="33"/>
        <v>183046.82445819615</v>
      </c>
      <c r="AZ56" s="37">
        <f t="shared" si="33"/>
        <v>217368.10404410795</v>
      </c>
      <c r="BA56" s="37">
        <f t="shared" si="33"/>
        <v>251689.3836300197</v>
      </c>
      <c r="BB56" s="37">
        <f t="shared" si="33"/>
        <v>286010.6632159315</v>
      </c>
      <c r="BC56" s="37">
        <f t="shared" si="33"/>
        <v>320331.94280184328</v>
      </c>
      <c r="BD56" s="37">
        <f t="shared" si="33"/>
        <v>354653.22238775512</v>
      </c>
      <c r="BE56" s="37">
        <f t="shared" si="33"/>
        <v>388974.50197366683</v>
      </c>
      <c r="BF56" s="37">
        <f t="shared" si="33"/>
        <v>423295.78155957861</v>
      </c>
      <c r="BG56" s="37">
        <f t="shared" si="33"/>
        <v>492317.88094799197</v>
      </c>
      <c r="BH56" s="37">
        <f t="shared" si="33"/>
        <v>529241.72201909136</v>
      </c>
      <c r="BI56" s="37">
        <f t="shared" si="33"/>
        <v>566165.56309019076</v>
      </c>
      <c r="BJ56" s="37">
        <f t="shared" si="33"/>
        <v>603089.40416129015</v>
      </c>
      <c r="BK56" s="37">
        <f t="shared" si="33"/>
        <v>640013.24523238954</v>
      </c>
      <c r="BL56" s="37">
        <f t="shared" si="33"/>
        <v>676937.08630348905</v>
      </c>
      <c r="BM56" s="37">
        <f t="shared" si="33"/>
        <v>713860.92737458844</v>
      </c>
      <c r="BN56" s="37">
        <f t="shared" si="33"/>
        <v>738476.82142198796</v>
      </c>
      <c r="BO56" s="37">
        <f t="shared" si="33"/>
        <v>738476.82142198796</v>
      </c>
      <c r="BP56" s="37">
        <f t="shared" si="33"/>
        <v>738476.82142198796</v>
      </c>
      <c r="BQ56" s="37">
        <f t="shared" si="33"/>
        <v>738476.82142198796</v>
      </c>
      <c r="BR56" s="37">
        <f t="shared" si="33"/>
        <v>738476.82142198796</v>
      </c>
      <c r="BS56" s="94"/>
      <c r="BT56" s="94"/>
      <c r="BU56" s="94"/>
      <c r="BV56" s="94"/>
      <c r="BW56" s="94"/>
      <c r="BX56" s="94"/>
      <c r="BY56" s="181"/>
    </row>
    <row r="57" spans="1:77" s="14" customFormat="1" ht="15" customHeight="1" x14ac:dyDescent="0.55000000000000004">
      <c r="A57" s="30"/>
      <c r="F57" s="22"/>
      <c r="G57" s="42"/>
      <c r="AM57" s="2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52"/>
    </row>
    <row r="58" spans="1:77" s="14" customFormat="1" ht="15" customHeight="1" x14ac:dyDescent="0.55000000000000004">
      <c r="A58" s="30"/>
      <c r="F58" s="22"/>
      <c r="G58" s="42"/>
      <c r="AM58" s="2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</row>
    <row r="59" spans="1:77" s="14" customFormat="1" ht="15" customHeight="1" x14ac:dyDescent="0.55000000000000004">
      <c r="A59" s="30"/>
      <c r="F59" s="22"/>
      <c r="G59" s="42"/>
      <c r="AM59" s="2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</row>
    <row r="60" spans="1:77" s="14" customFormat="1" ht="15" customHeight="1" x14ac:dyDescent="0.55000000000000004">
      <c r="A60" s="30"/>
      <c r="F60" s="22"/>
      <c r="G60" s="42"/>
      <c r="AM60" s="2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</row>
    <row r="61" spans="1:77" s="14" customFormat="1" ht="15" customHeight="1" x14ac:dyDescent="0.55000000000000004">
      <c r="A61" s="30"/>
      <c r="F61" s="22"/>
      <c r="G61" s="42"/>
      <c r="AM61" s="22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4"/>
      <c r="BO61" s="34"/>
      <c r="BP61" s="34"/>
      <c r="BQ61" s="34"/>
      <c r="BR61" s="34"/>
      <c r="BS61" s="34"/>
      <c r="BT61" s="34"/>
      <c r="BU61" s="34"/>
      <c r="BV61" s="34"/>
      <c r="BW61" s="34"/>
      <c r="BX61" s="34"/>
      <c r="BY61" s="52"/>
    </row>
    <row r="62" spans="1:77" s="14" customFormat="1" ht="15" customHeight="1" x14ac:dyDescent="0.55000000000000004">
      <c r="A62" s="30"/>
      <c r="F62" s="22"/>
      <c r="G62" s="42"/>
      <c r="AM62" s="22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4"/>
      <c r="BV62" s="34"/>
      <c r="BW62" s="34"/>
      <c r="BX62" s="34"/>
      <c r="BY62" s="52"/>
    </row>
    <row r="63" spans="1:77" s="14" customFormat="1" ht="15" customHeight="1" x14ac:dyDescent="0.55000000000000004">
      <c r="A63" s="30"/>
      <c r="F63" s="22"/>
      <c r="G63" s="42"/>
      <c r="AM63" s="2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52"/>
    </row>
    <row r="64" spans="1:77" s="14" customFormat="1" ht="15" customHeight="1" x14ac:dyDescent="0.55000000000000004">
      <c r="A64" s="30"/>
      <c r="F64" s="22"/>
      <c r="G64" s="42"/>
      <c r="AM64" s="2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</row>
    <row r="65" spans="1:76" s="14" customFormat="1" ht="15" customHeight="1" x14ac:dyDescent="0.55000000000000004">
      <c r="A65" s="30"/>
      <c r="F65" s="22"/>
      <c r="G65" s="42"/>
      <c r="AM65" s="2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</row>
    <row r="66" spans="1:76" s="14" customFormat="1" ht="15" customHeight="1" x14ac:dyDescent="0.55000000000000004">
      <c r="A66" s="30"/>
      <c r="F66" s="22"/>
      <c r="G66" s="42"/>
      <c r="AM66" s="22"/>
      <c r="AO66" s="85"/>
      <c r="AP66" s="85"/>
      <c r="AQ66" s="85"/>
      <c r="AR66" s="85"/>
      <c r="AS66" s="85"/>
      <c r="AT66" s="85"/>
      <c r="AU66" s="85"/>
      <c r="AV66" s="85"/>
      <c r="AW66" s="85"/>
      <c r="AX66" s="85"/>
      <c r="AY66" s="85"/>
      <c r="AZ66" s="85"/>
      <c r="BA66" s="85"/>
      <c r="BB66" s="85"/>
      <c r="BC66" s="85"/>
      <c r="BD66" s="85"/>
      <c r="BE66" s="85"/>
      <c r="BF66" s="85"/>
      <c r="BG66" s="85"/>
      <c r="BH66" s="85"/>
      <c r="BI66" s="85"/>
      <c r="BJ66" s="85"/>
      <c r="BK66" s="85"/>
      <c r="BL66" s="85"/>
      <c r="BM66" s="85"/>
      <c r="BN66" s="85"/>
      <c r="BO66" s="85"/>
      <c r="BP66" s="85"/>
      <c r="BQ66" s="85"/>
      <c r="BR66" s="85"/>
      <c r="BS66" s="85"/>
      <c r="BT66" s="85"/>
      <c r="BU66" s="85"/>
      <c r="BV66" s="85"/>
      <c r="BW66" s="85"/>
      <c r="BX66" s="85"/>
    </row>
    <row r="67" spans="1:76" s="14" customFormat="1" ht="15" customHeight="1" x14ac:dyDescent="0.55000000000000004">
      <c r="A67" s="30"/>
      <c r="F67" s="22"/>
      <c r="G67" s="42"/>
      <c r="AM67" s="22"/>
      <c r="AO67" s="85"/>
      <c r="AP67" s="85"/>
      <c r="AQ67" s="85"/>
      <c r="AR67" s="85"/>
      <c r="AS67" s="85"/>
      <c r="AT67" s="85"/>
      <c r="AU67" s="85"/>
      <c r="AV67" s="85"/>
      <c r="AW67" s="85"/>
      <c r="AX67" s="85"/>
      <c r="AY67" s="85"/>
      <c r="AZ67" s="85"/>
      <c r="BA67" s="85"/>
      <c r="BB67" s="85"/>
      <c r="BC67" s="85"/>
      <c r="BD67" s="85"/>
      <c r="BE67" s="85"/>
      <c r="BF67" s="85"/>
      <c r="BG67" s="85"/>
      <c r="BH67" s="85"/>
      <c r="BI67" s="85"/>
      <c r="BJ67" s="85"/>
      <c r="BK67" s="85"/>
      <c r="BL67" s="85"/>
      <c r="BM67" s="85"/>
      <c r="BN67" s="85"/>
      <c r="BO67" s="85"/>
      <c r="BP67" s="85"/>
      <c r="BQ67" s="85"/>
      <c r="BR67" s="85"/>
      <c r="BS67" s="85"/>
      <c r="BT67" s="85"/>
      <c r="BU67" s="85"/>
      <c r="BV67" s="85"/>
      <c r="BW67" s="85"/>
      <c r="BX67" s="85"/>
    </row>
    <row r="68" spans="1:76" s="14" customFormat="1" ht="15" customHeight="1" x14ac:dyDescent="0.55000000000000004">
      <c r="A68" s="30"/>
      <c r="F68" s="22"/>
      <c r="G68" s="42"/>
      <c r="AM68" s="22"/>
    </row>
    <row r="69" spans="1:76" s="14" customFormat="1" ht="30" customHeight="1" x14ac:dyDescent="0.55000000000000004">
      <c r="A69" s="30"/>
      <c r="F69" s="22"/>
      <c r="G69" s="42"/>
      <c r="AM69" s="22"/>
    </row>
    <row r="70" spans="1:76" s="14" customFormat="1" ht="30" customHeight="1" x14ac:dyDescent="0.55000000000000004">
      <c r="A70" s="30"/>
      <c r="F70" s="22"/>
      <c r="G70" s="42"/>
      <c r="AM70" s="2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</row>
    <row r="71" spans="1:76" s="14" customFormat="1" ht="15" customHeight="1" x14ac:dyDescent="0.55000000000000004">
      <c r="A71" s="30"/>
      <c r="F71" s="22"/>
      <c r="G71" s="42"/>
      <c r="AM71" s="22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</row>
    <row r="72" spans="1:76" s="14" customFormat="1" ht="15" customHeight="1" x14ac:dyDescent="0.55000000000000004">
      <c r="A72" s="30"/>
      <c r="F72" s="22"/>
      <c r="G72" s="42"/>
      <c r="AM72" s="22"/>
      <c r="AN72" s="140"/>
    </row>
    <row r="73" spans="1:76" s="14" customFormat="1" ht="30" customHeight="1" x14ac:dyDescent="0.55000000000000004">
      <c r="A73" s="30"/>
      <c r="F73" s="22"/>
      <c r="G73" s="42"/>
      <c r="AM73" s="2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</row>
    <row r="74" spans="1:76" s="14" customFormat="1" ht="15" customHeight="1" x14ac:dyDescent="0.55000000000000004">
      <c r="A74" s="30"/>
      <c r="F74" s="22"/>
      <c r="G74" s="42"/>
      <c r="AM74" s="22"/>
      <c r="AN74" s="32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</row>
    <row r="75" spans="1:76" s="14" customFormat="1" ht="15" customHeight="1" x14ac:dyDescent="0.55000000000000004">
      <c r="A75" s="30"/>
      <c r="F75" s="22"/>
      <c r="G75" s="42"/>
      <c r="AM75" s="22"/>
    </row>
    <row r="76" spans="1:76" s="14" customFormat="1" ht="15" customHeight="1" x14ac:dyDescent="0.55000000000000004">
      <c r="A76" s="30"/>
      <c r="F76" s="22"/>
      <c r="G76" s="42"/>
      <c r="AM76" s="22"/>
    </row>
    <row r="77" spans="1:76" s="14" customFormat="1" ht="15" customHeight="1" x14ac:dyDescent="0.55000000000000004">
      <c r="A77" s="30"/>
      <c r="F77" s="22"/>
      <c r="G77" s="42"/>
      <c r="AM77" s="2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</row>
    <row r="78" spans="1:76" s="14" customFormat="1" ht="15" customHeight="1" x14ac:dyDescent="0.55000000000000004">
      <c r="A78" s="30"/>
      <c r="F78" s="22"/>
      <c r="G78" s="42"/>
      <c r="AM78" s="22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</row>
    <row r="79" spans="1:76" s="14" customFormat="1" ht="15" customHeight="1" x14ac:dyDescent="0.55000000000000004">
      <c r="A79" s="30"/>
      <c r="F79" s="22"/>
      <c r="G79" s="42"/>
      <c r="AM79" s="2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</row>
    <row r="80" spans="1:76" s="14" customFormat="1" ht="15" customHeight="1" x14ac:dyDescent="0.55000000000000004">
      <c r="A80" s="30"/>
      <c r="F80" s="22"/>
      <c r="G80" s="42"/>
      <c r="AM80" s="22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</row>
    <row r="81" spans="1:76" s="14" customFormat="1" ht="15" customHeight="1" x14ac:dyDescent="0.55000000000000004">
      <c r="A81" s="30"/>
      <c r="F81" s="22"/>
      <c r="G81" s="42"/>
      <c r="AM81" s="2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</row>
    <row r="82" spans="1:76" s="14" customFormat="1" ht="30" customHeight="1" x14ac:dyDescent="0.55000000000000004">
      <c r="A82" s="30"/>
      <c r="F82" s="22"/>
      <c r="G82" s="42"/>
      <c r="AM82" s="2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</row>
    <row r="83" spans="1:76" s="14" customFormat="1" ht="15" customHeight="1" x14ac:dyDescent="0.55000000000000004">
      <c r="A83" s="30"/>
      <c r="F83" s="22"/>
      <c r="G83" s="42"/>
      <c r="AM83" s="22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</row>
    <row r="84" spans="1:76" ht="15" customHeight="1" x14ac:dyDescent="0.55000000000000004">
      <c r="AN84" s="25"/>
    </row>
  </sheetData>
  <hyperlinks>
    <hyperlink ref="D27" r:id="rId1" xr:uid="{8821545B-B4D8-4089-B113-01E454E3B8CD}"/>
    <hyperlink ref="D24" r:id="rId2" xr:uid="{79F96E63-EB6E-4368-97C5-32812F356C91}"/>
    <hyperlink ref="D21" r:id="rId3" xr:uid="{711A10FA-5DFA-462F-A4E8-8A23C9172676}"/>
    <hyperlink ref="D36" r:id="rId4" xr:uid="{F2BF1A7A-7219-4764-B7F7-37AFC8941F30}"/>
    <hyperlink ref="D33" r:id="rId5" xr:uid="{C7A7C27A-5150-4EFC-840B-420AF19C2A42}"/>
    <hyperlink ref="D26" r:id="rId6" xr:uid="{A92C9EF3-440B-48E7-9283-2ACC44D1DEDD}"/>
    <hyperlink ref="D23" r:id="rId7" xr:uid="{677E75C6-3D00-48E4-8219-F19C1B4D85FB}"/>
    <hyperlink ref="D35" r:id="rId8" xr:uid="{6EFDA5B5-0390-4EE1-B7F6-C2882F781FCB}"/>
    <hyperlink ref="D32" r:id="rId9" xr:uid="{CE98F1EA-AC24-4D5D-8AC9-F70159C5D042}"/>
    <hyperlink ref="D20" r:id="rId10" xr:uid="{21B48F41-C6CF-41A4-A05F-9FCECAB94C38}"/>
    <hyperlink ref="D53" r:id="rId11" xr:uid="{7F7E69AC-B840-4A7E-B218-621E17CAA0B4}"/>
    <hyperlink ref="D54" r:id="rId12" display="Pew Research Center - Parents and Social Media" xr:uid="{8126FB94-0352-47AD-A64B-5FE5B7E83A31}"/>
    <hyperlink ref="D55" location="'4. Summary'!A1" display="Expert - Scenario analysis" xr:uid="{C8DB3B19-FAE8-45D6-8164-BCC28F99BD86}"/>
    <hyperlink ref="D46" location="'4. Summary'!A1" display="Expert - Scenario analysis" xr:uid="{5BF75FF6-A0A9-4B3E-B39F-893F7C6405C2}"/>
    <hyperlink ref="D48" r:id="rId13" xr:uid="{3D608353-97CB-49F4-8428-56011A39AA92}"/>
    <hyperlink ref="D9" r:id="rId14" xr:uid="{CA01C2F4-D87A-4144-8261-325BC7E9AD32}"/>
    <hyperlink ref="D15" r:id="rId15" xr:uid="{7E5FE75F-B090-4ABE-9BA0-ABE5922C8E03}"/>
    <hyperlink ref="D37" r:id="rId16" display="Pew Research Center - Parents and Social Media" xr:uid="{3C6CBAE1-B4AC-48B2-90DE-6B3DC1405C58}"/>
    <hyperlink ref="D8" location="'Add. Inflation (CPI)'!A1" display="Calculations" xr:uid="{DED741C6-59EC-4F01-94E1-15D3312B1801}"/>
  </hyperlinks>
  <pageMargins left="0.7" right="0.7" top="0.75" bottom="0.75" header="0.3" footer="0.3"/>
  <pageSetup orientation="portrait" horizontalDpi="1200" verticalDpi="1200" r:id="rId17"/>
  <extLst>
    <ext xmlns:x14="http://schemas.microsoft.com/office/spreadsheetml/2009/9/main" uri="{05C60535-1F16-4fd2-B633-F4F36F0B64E0}">
      <x14:sparklineGroups xmlns:xm="http://schemas.microsoft.com/office/excel/2006/main">
        <x14:sparklineGroup manualMin="0" displayEmptyCellsAs="gap" minAxisType="custom" xr2:uid="{185F07D1-6E29-402A-8B32-C117570D82BB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'1. Revenue'!AI49:BR49</xm:f>
              <xm:sqref>E49</xm:sqref>
            </x14:sparkline>
          </x14:sparklines>
        </x14:sparklineGroup>
        <x14:sparklineGroup manualMin="0" displayEmptyCellsAs="gap" minAxisType="custom" xr2:uid="{CCAB1C2F-0F47-434A-AC85-506C8ED1DFA6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'1. Revenue'!AI56:BR56</xm:f>
              <xm:sqref>E56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4C9BC-BF0A-4111-8DED-941A9ADAFB19}">
  <sheetPr codeName="Sheet2">
    <tabColor rgb="FFFF7F50"/>
  </sheetPr>
  <dimension ref="A2:AR296"/>
  <sheetViews>
    <sheetView showGridLines="0" zoomScale="80" zoomScaleNormal="80" workbookViewId="0">
      <pane xSplit="4" ySplit="6" topLeftCell="E7" activePane="bottomRight" state="frozen"/>
      <selection pane="topRight" activeCell="E1" sqref="E1"/>
      <selection pane="bottomLeft" activeCell="A6" sqref="A6"/>
      <selection pane="bottomRight"/>
    </sheetView>
  </sheetViews>
  <sheetFormatPr defaultColWidth="12.7890625" defaultRowHeight="15" customHeight="1" outlineLevelRow="1" outlineLevelCol="1" x14ac:dyDescent="0.55000000000000004"/>
  <cols>
    <col min="1" max="1" width="3.7890625" style="1" customWidth="1"/>
    <col min="2" max="2" width="50.7890625" style="7" customWidth="1"/>
    <col min="3" max="3" width="40.7890625" style="7" hidden="1" customWidth="1" outlineLevel="1"/>
    <col min="4" max="4" width="40.7890625" style="14" hidden="1" customWidth="1" outlineLevel="1"/>
    <col min="5" max="5" width="20.7890625" style="7" customWidth="1" collapsed="1"/>
    <col min="6" max="6" width="12.7890625" style="8"/>
    <col min="7" max="7" width="12.7890625" style="57"/>
    <col min="8" max="16384" width="12.7890625" style="7"/>
  </cols>
  <sheetData>
    <row r="2" spans="1:43" s="8" customFormat="1" ht="19.95" customHeight="1" x14ac:dyDescent="0.55000000000000004">
      <c r="A2" s="16"/>
      <c r="D2" s="22"/>
      <c r="G2" s="24"/>
      <c r="H2" s="17" t="s">
        <v>285</v>
      </c>
      <c r="I2" s="17" t="s">
        <v>285</v>
      </c>
      <c r="J2" s="18" t="s">
        <v>286</v>
      </c>
      <c r="K2" s="18" t="s">
        <v>286</v>
      </c>
      <c r="L2" s="18" t="s">
        <v>286</v>
      </c>
      <c r="M2" s="18" t="s">
        <v>286</v>
      </c>
      <c r="N2" s="18" t="s">
        <v>286</v>
      </c>
      <c r="O2" s="18" t="s">
        <v>286</v>
      </c>
      <c r="P2" s="18" t="s">
        <v>286</v>
      </c>
      <c r="Q2" s="18" t="s">
        <v>286</v>
      </c>
      <c r="R2" s="18" t="s">
        <v>286</v>
      </c>
      <c r="S2" s="18" t="s">
        <v>286</v>
      </c>
      <c r="T2" s="19" t="s">
        <v>287</v>
      </c>
      <c r="U2" s="19" t="s">
        <v>287</v>
      </c>
      <c r="V2" s="19" t="s">
        <v>287</v>
      </c>
      <c r="W2" s="19" t="s">
        <v>287</v>
      </c>
      <c r="X2" s="19" t="s">
        <v>287</v>
      </c>
      <c r="Y2" s="19" t="s">
        <v>287</v>
      </c>
      <c r="Z2" s="19" t="s">
        <v>287</v>
      </c>
      <c r="AA2" s="19" t="s">
        <v>287</v>
      </c>
      <c r="AB2" s="19" t="s">
        <v>287</v>
      </c>
      <c r="AC2" s="19" t="s">
        <v>287</v>
      </c>
      <c r="AD2" s="19" t="s">
        <v>287</v>
      </c>
      <c r="AE2" s="19" t="s">
        <v>287</v>
      </c>
      <c r="AF2" s="19" t="s">
        <v>287</v>
      </c>
      <c r="AG2" s="19" t="s">
        <v>287</v>
      </c>
      <c r="AH2" s="19" t="s">
        <v>287</v>
      </c>
      <c r="AI2" s="19" t="s">
        <v>287</v>
      </c>
      <c r="AJ2" s="19" t="s">
        <v>287</v>
      </c>
      <c r="AK2" s="19" t="s">
        <v>287</v>
      </c>
      <c r="AL2" s="19" t="s">
        <v>287</v>
      </c>
      <c r="AM2" s="19" t="s">
        <v>287</v>
      </c>
      <c r="AN2" s="19" t="s">
        <v>287</v>
      </c>
      <c r="AO2" s="19" t="s">
        <v>287</v>
      </c>
      <c r="AP2" s="19" t="s">
        <v>287</v>
      </c>
      <c r="AQ2" s="19" t="s">
        <v>287</v>
      </c>
    </row>
    <row r="3" spans="1:43" s="8" customFormat="1" ht="15" customHeight="1" x14ac:dyDescent="0.55000000000000004">
      <c r="A3" s="16"/>
      <c r="D3" s="22"/>
      <c r="G3" s="24"/>
    </row>
    <row r="4" spans="1:43" s="2" customFormat="1" ht="15" customHeight="1" x14ac:dyDescent="0.55000000000000004">
      <c r="A4" s="1"/>
      <c r="B4" s="2" t="s">
        <v>69</v>
      </c>
      <c r="C4" s="2" t="s">
        <v>1</v>
      </c>
      <c r="D4" s="310" t="s">
        <v>5</v>
      </c>
      <c r="E4" s="2" t="s">
        <v>2</v>
      </c>
      <c r="F4" s="2" t="s">
        <v>0</v>
      </c>
      <c r="G4" s="43" t="s">
        <v>96</v>
      </c>
      <c r="H4" s="2">
        <v>45292</v>
      </c>
      <c r="I4" s="2">
        <v>45323</v>
      </c>
      <c r="J4" s="2">
        <v>45352</v>
      </c>
      <c r="K4" s="2">
        <v>45383</v>
      </c>
      <c r="L4" s="2">
        <v>45413</v>
      </c>
      <c r="M4" s="2">
        <v>45444</v>
      </c>
      <c r="N4" s="2">
        <v>45474</v>
      </c>
      <c r="O4" s="2">
        <v>45505</v>
      </c>
      <c r="P4" s="2">
        <v>45536</v>
      </c>
      <c r="Q4" s="2">
        <v>45566</v>
      </c>
      <c r="R4" s="2">
        <v>45597</v>
      </c>
      <c r="S4" s="2">
        <v>45627</v>
      </c>
      <c r="T4" s="2">
        <v>45658</v>
      </c>
      <c r="U4" s="2">
        <v>45689</v>
      </c>
      <c r="V4" s="2">
        <v>45717</v>
      </c>
      <c r="W4" s="2">
        <v>45748</v>
      </c>
      <c r="X4" s="2">
        <v>45778</v>
      </c>
      <c r="Y4" s="2">
        <v>45809</v>
      </c>
      <c r="Z4" s="2">
        <v>45839</v>
      </c>
      <c r="AA4" s="2">
        <v>45870</v>
      </c>
      <c r="AB4" s="2">
        <v>45901</v>
      </c>
      <c r="AC4" s="2">
        <v>45931</v>
      </c>
      <c r="AD4" s="2">
        <v>45962</v>
      </c>
      <c r="AE4" s="2">
        <v>45992</v>
      </c>
      <c r="AF4" s="2">
        <v>46023</v>
      </c>
      <c r="AG4" s="2">
        <v>46054</v>
      </c>
      <c r="AH4" s="2">
        <v>46082</v>
      </c>
      <c r="AI4" s="2">
        <v>46113</v>
      </c>
      <c r="AJ4" s="2">
        <v>46143</v>
      </c>
      <c r="AK4" s="2">
        <v>46174</v>
      </c>
      <c r="AL4" s="2">
        <v>46204</v>
      </c>
      <c r="AM4" s="2">
        <v>46235</v>
      </c>
      <c r="AN4" s="2">
        <v>46266</v>
      </c>
      <c r="AO4" s="2">
        <v>46296</v>
      </c>
      <c r="AP4" s="2">
        <v>46327</v>
      </c>
      <c r="AQ4" s="2">
        <v>46357</v>
      </c>
    </row>
    <row r="5" spans="1:43" s="12" customFormat="1" ht="15" hidden="1" customHeight="1" outlineLevel="1" x14ac:dyDescent="0.55000000000000004">
      <c r="A5" s="11"/>
      <c r="B5" s="12" t="s">
        <v>97</v>
      </c>
      <c r="D5" s="229"/>
      <c r="G5" s="12">
        <v>0</v>
      </c>
      <c r="H5" s="12">
        <v>1</v>
      </c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 s="12">
        <v>11</v>
      </c>
      <c r="S5" s="12">
        <v>12</v>
      </c>
      <c r="T5" s="12">
        <v>13</v>
      </c>
      <c r="U5" s="12">
        <v>14</v>
      </c>
      <c r="V5" s="12">
        <v>15</v>
      </c>
      <c r="W5" s="12">
        <v>16</v>
      </c>
      <c r="X5" s="12">
        <v>17</v>
      </c>
      <c r="Y5" s="12">
        <v>18</v>
      </c>
      <c r="Z5" s="12">
        <v>19</v>
      </c>
      <c r="AA5" s="12">
        <v>20</v>
      </c>
      <c r="AB5" s="12">
        <v>21</v>
      </c>
      <c r="AC5" s="12">
        <v>22</v>
      </c>
      <c r="AD5" s="12">
        <v>23</v>
      </c>
      <c r="AE5" s="12">
        <v>24</v>
      </c>
      <c r="AF5" s="12">
        <v>25</v>
      </c>
      <c r="AG5" s="12">
        <v>26</v>
      </c>
      <c r="AH5" s="12">
        <v>27</v>
      </c>
      <c r="AI5" s="12">
        <v>28</v>
      </c>
      <c r="AJ5" s="12">
        <v>29</v>
      </c>
      <c r="AK5" s="12">
        <v>30</v>
      </c>
      <c r="AL5" s="12">
        <v>31</v>
      </c>
      <c r="AM5" s="12">
        <v>32</v>
      </c>
      <c r="AN5" s="12">
        <v>33</v>
      </c>
      <c r="AO5" s="12">
        <v>34</v>
      </c>
      <c r="AP5" s="12">
        <v>35</v>
      </c>
      <c r="AQ5" s="12">
        <v>36</v>
      </c>
    </row>
    <row r="6" spans="1:43" s="12" customFormat="1" ht="15" hidden="1" customHeight="1" outlineLevel="1" x14ac:dyDescent="0.55000000000000004">
      <c r="A6" s="11"/>
      <c r="B6" s="12" t="s">
        <v>316</v>
      </c>
      <c r="D6" s="229"/>
      <c r="G6" s="12" t="s">
        <v>37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1</v>
      </c>
      <c r="U6" s="12">
        <v>1</v>
      </c>
      <c r="V6" s="12">
        <v>1</v>
      </c>
      <c r="W6" s="12">
        <v>1</v>
      </c>
      <c r="X6" s="12">
        <v>1</v>
      </c>
      <c r="Y6" s="12">
        <v>1</v>
      </c>
      <c r="Z6" s="12">
        <v>1</v>
      </c>
      <c r="AA6" s="12">
        <v>1</v>
      </c>
      <c r="AB6" s="12">
        <v>1</v>
      </c>
      <c r="AC6" s="12">
        <v>1</v>
      </c>
      <c r="AD6" s="12">
        <v>1</v>
      </c>
      <c r="AE6" s="12">
        <v>1</v>
      </c>
      <c r="AF6" s="12">
        <v>2</v>
      </c>
      <c r="AG6" s="12">
        <v>2</v>
      </c>
      <c r="AH6" s="12">
        <v>2</v>
      </c>
      <c r="AI6" s="12">
        <v>2</v>
      </c>
      <c r="AJ6" s="12">
        <v>2</v>
      </c>
      <c r="AK6" s="12">
        <v>2</v>
      </c>
      <c r="AL6" s="12">
        <v>2</v>
      </c>
      <c r="AM6" s="12">
        <v>2</v>
      </c>
      <c r="AN6" s="12">
        <v>2</v>
      </c>
      <c r="AO6" s="12">
        <v>2</v>
      </c>
      <c r="AP6" s="12">
        <v>2</v>
      </c>
      <c r="AQ6" s="12">
        <v>2</v>
      </c>
    </row>
    <row r="7" spans="1:43" s="12" customFormat="1" ht="15" customHeight="1" collapsed="1" x14ac:dyDescent="0.55000000000000004">
      <c r="A7" s="11"/>
      <c r="D7" s="229"/>
    </row>
    <row r="8" spans="1:43" s="183" customFormat="1" ht="30" customHeight="1" x14ac:dyDescent="0.55000000000000004">
      <c r="A8" s="219"/>
      <c r="B8" s="91" t="s">
        <v>116</v>
      </c>
      <c r="C8" s="182"/>
      <c r="D8" s="97"/>
    </row>
    <row r="9" spans="1:43" s="12" customFormat="1" ht="15" customHeight="1" x14ac:dyDescent="0.55000000000000004">
      <c r="A9" s="11"/>
      <c r="B9" s="167" t="s">
        <v>70</v>
      </c>
      <c r="C9" s="168"/>
      <c r="D9" s="338" t="s">
        <v>154</v>
      </c>
      <c r="E9" s="168"/>
      <c r="F9" s="170" t="s">
        <v>4</v>
      </c>
      <c r="G9" s="171">
        <f>'Calc. Inflation (CPI)'!$C$21</f>
        <v>4.629344700906942E-2</v>
      </c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</row>
    <row r="10" spans="1:43" s="12" customFormat="1" ht="15" customHeight="1" x14ac:dyDescent="0.55000000000000004">
      <c r="A10" s="11"/>
      <c r="B10" s="15"/>
      <c r="D10" s="229"/>
      <c r="E10" s="23"/>
      <c r="F10" s="41"/>
      <c r="G10" s="44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</row>
    <row r="11" spans="1:43" s="183" customFormat="1" ht="30" customHeight="1" x14ac:dyDescent="0.55000000000000004">
      <c r="A11" s="219"/>
      <c r="B11" s="91" t="s">
        <v>117</v>
      </c>
      <c r="D11" s="97"/>
      <c r="E11" s="184"/>
      <c r="F11" s="184"/>
      <c r="G11" s="185"/>
      <c r="H11" s="184"/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4"/>
      <c r="Y11" s="184"/>
      <c r="Z11" s="184"/>
      <c r="AA11" s="184"/>
      <c r="AB11" s="184"/>
      <c r="AC11" s="184"/>
      <c r="AD11" s="184"/>
      <c r="AE11" s="184"/>
      <c r="AF11" s="184"/>
      <c r="AG11" s="184"/>
      <c r="AH11" s="184"/>
      <c r="AI11" s="184"/>
      <c r="AJ11" s="184"/>
      <c r="AK11" s="184"/>
      <c r="AL11" s="184"/>
      <c r="AM11" s="184"/>
      <c r="AN11" s="184"/>
      <c r="AO11" s="184"/>
      <c r="AP11" s="184"/>
      <c r="AQ11" s="184"/>
    </row>
    <row r="12" spans="1:43" s="40" customFormat="1" ht="30" customHeight="1" x14ac:dyDescent="0.55000000000000004">
      <c r="A12" s="220"/>
      <c r="B12" s="193" t="s">
        <v>169</v>
      </c>
      <c r="C12" s="194"/>
      <c r="D12" s="311"/>
      <c r="E12" s="160"/>
      <c r="F12" s="160" t="s">
        <v>3</v>
      </c>
      <c r="G12" s="197"/>
      <c r="H12" s="198">
        <f t="shared" ref="H12:AQ12" si="0">SUM(H30,H56,H74)</f>
        <v>2.9</v>
      </c>
      <c r="I12" s="198">
        <f t="shared" si="0"/>
        <v>4.9000000000000004</v>
      </c>
      <c r="J12" s="198">
        <f t="shared" si="0"/>
        <v>8.9</v>
      </c>
      <c r="K12" s="198">
        <f t="shared" si="0"/>
        <v>7.9</v>
      </c>
      <c r="L12" s="198">
        <f t="shared" si="0"/>
        <v>7.9</v>
      </c>
      <c r="M12" s="198">
        <f t="shared" si="0"/>
        <v>8.9</v>
      </c>
      <c r="N12" s="198">
        <f t="shared" si="0"/>
        <v>8.9</v>
      </c>
      <c r="O12" s="198">
        <f t="shared" si="0"/>
        <v>8.9</v>
      </c>
      <c r="P12" s="198">
        <f t="shared" si="0"/>
        <v>8.9</v>
      </c>
      <c r="Q12" s="198">
        <f t="shared" si="0"/>
        <v>8.9</v>
      </c>
      <c r="R12" s="198">
        <f t="shared" si="0"/>
        <v>8.9</v>
      </c>
      <c r="S12" s="198">
        <f t="shared" si="0"/>
        <v>8.9</v>
      </c>
      <c r="T12" s="198">
        <f t="shared" si="0"/>
        <v>13</v>
      </c>
      <c r="U12" s="198">
        <f t="shared" si="0"/>
        <v>13</v>
      </c>
      <c r="V12" s="198">
        <f t="shared" si="0"/>
        <v>13</v>
      </c>
      <c r="W12" s="198">
        <f t="shared" si="0"/>
        <v>13</v>
      </c>
      <c r="X12" s="198">
        <f t="shared" si="0"/>
        <v>13</v>
      </c>
      <c r="Y12" s="198">
        <f t="shared" si="0"/>
        <v>13</v>
      </c>
      <c r="Z12" s="198">
        <f t="shared" si="0"/>
        <v>13</v>
      </c>
      <c r="AA12" s="198">
        <f t="shared" si="0"/>
        <v>13</v>
      </c>
      <c r="AB12" s="198">
        <f t="shared" si="0"/>
        <v>13</v>
      </c>
      <c r="AC12" s="198">
        <f t="shared" si="0"/>
        <v>13</v>
      </c>
      <c r="AD12" s="198">
        <f t="shared" si="0"/>
        <v>13</v>
      </c>
      <c r="AE12" s="198">
        <f t="shared" si="0"/>
        <v>13</v>
      </c>
      <c r="AF12" s="198">
        <f t="shared" si="0"/>
        <v>13</v>
      </c>
      <c r="AG12" s="198">
        <f t="shared" si="0"/>
        <v>13</v>
      </c>
      <c r="AH12" s="198">
        <f t="shared" si="0"/>
        <v>13</v>
      </c>
      <c r="AI12" s="198">
        <f t="shared" si="0"/>
        <v>13</v>
      </c>
      <c r="AJ12" s="198">
        <f t="shared" si="0"/>
        <v>13</v>
      </c>
      <c r="AK12" s="198">
        <f t="shared" si="0"/>
        <v>13</v>
      </c>
      <c r="AL12" s="198">
        <f t="shared" si="0"/>
        <v>13</v>
      </c>
      <c r="AM12" s="198">
        <f t="shared" si="0"/>
        <v>13</v>
      </c>
      <c r="AN12" s="198">
        <f t="shared" si="0"/>
        <v>13</v>
      </c>
      <c r="AO12" s="198">
        <f t="shared" si="0"/>
        <v>13</v>
      </c>
      <c r="AP12" s="198">
        <f t="shared" si="0"/>
        <v>13</v>
      </c>
      <c r="AQ12" s="198">
        <f t="shared" si="0"/>
        <v>13</v>
      </c>
    </row>
    <row r="13" spans="1:43" s="40" customFormat="1" ht="30" customHeight="1" x14ac:dyDescent="0.55000000000000004">
      <c r="A13" s="220"/>
      <c r="B13" s="193" t="s">
        <v>168</v>
      </c>
      <c r="C13" s="195" t="s">
        <v>277</v>
      </c>
      <c r="D13" s="311"/>
      <c r="E13" s="199"/>
      <c r="F13" s="177" t="s">
        <v>68</v>
      </c>
      <c r="G13" s="200"/>
      <c r="H13" s="178">
        <f>SUM(H26,H49,H61)</f>
        <v>14500</v>
      </c>
      <c r="I13" s="178">
        <f t="shared" ref="I13:AQ13" si="1">SUM(I26,I49,I61)</f>
        <v>22300</v>
      </c>
      <c r="J13" s="178">
        <f t="shared" si="1"/>
        <v>26500</v>
      </c>
      <c r="K13" s="178">
        <f t="shared" si="1"/>
        <v>22300</v>
      </c>
      <c r="L13" s="178">
        <f t="shared" si="1"/>
        <v>22300</v>
      </c>
      <c r="M13" s="178">
        <f t="shared" si="1"/>
        <v>26500</v>
      </c>
      <c r="N13" s="178">
        <f t="shared" si="1"/>
        <v>26500</v>
      </c>
      <c r="O13" s="178">
        <f t="shared" si="1"/>
        <v>26500</v>
      </c>
      <c r="P13" s="178">
        <f t="shared" si="1"/>
        <v>26500</v>
      </c>
      <c r="Q13" s="178">
        <f t="shared" si="1"/>
        <v>26500</v>
      </c>
      <c r="R13" s="178">
        <f t="shared" si="1"/>
        <v>26500</v>
      </c>
      <c r="S13" s="178">
        <f t="shared" si="1"/>
        <v>26500</v>
      </c>
      <c r="T13" s="178">
        <f t="shared" si="1"/>
        <v>43735.066084979102</v>
      </c>
      <c r="U13" s="178">
        <f t="shared" si="1"/>
        <v>43735.066084979102</v>
      </c>
      <c r="V13" s="178">
        <f t="shared" si="1"/>
        <v>43735.066084979102</v>
      </c>
      <c r="W13" s="178">
        <f t="shared" si="1"/>
        <v>43735.066084979102</v>
      </c>
      <c r="X13" s="178">
        <f t="shared" si="1"/>
        <v>43735.066084979102</v>
      </c>
      <c r="Y13" s="178">
        <f t="shared" si="1"/>
        <v>43735.066084979102</v>
      </c>
      <c r="Z13" s="178">
        <f t="shared" si="1"/>
        <v>43735.066084979102</v>
      </c>
      <c r="AA13" s="178">
        <f t="shared" si="1"/>
        <v>43735.066084979102</v>
      </c>
      <c r="AB13" s="178">
        <f t="shared" si="1"/>
        <v>43735.066084979102</v>
      </c>
      <c r="AC13" s="178">
        <f t="shared" si="1"/>
        <v>43735.066084979102</v>
      </c>
      <c r="AD13" s="178">
        <f t="shared" si="1"/>
        <v>43735.066084979102</v>
      </c>
      <c r="AE13" s="178">
        <f t="shared" si="1"/>
        <v>43735.066084979102</v>
      </c>
      <c r="AF13" s="178">
        <f t="shared" si="1"/>
        <v>45759.713049222235</v>
      </c>
      <c r="AG13" s="178">
        <f t="shared" si="1"/>
        <v>45759.713049222235</v>
      </c>
      <c r="AH13" s="178">
        <f t="shared" si="1"/>
        <v>45759.713049222235</v>
      </c>
      <c r="AI13" s="178">
        <f t="shared" si="1"/>
        <v>45759.713049222235</v>
      </c>
      <c r="AJ13" s="178">
        <f t="shared" si="1"/>
        <v>45759.713049222235</v>
      </c>
      <c r="AK13" s="178">
        <f t="shared" si="1"/>
        <v>45759.713049222235</v>
      </c>
      <c r="AL13" s="178">
        <f t="shared" si="1"/>
        <v>45759.713049222235</v>
      </c>
      <c r="AM13" s="178">
        <f t="shared" si="1"/>
        <v>45759.713049222235</v>
      </c>
      <c r="AN13" s="178">
        <f t="shared" si="1"/>
        <v>45759.713049222235</v>
      </c>
      <c r="AO13" s="178">
        <f t="shared" si="1"/>
        <v>45759.713049222235</v>
      </c>
      <c r="AP13" s="178">
        <f t="shared" si="1"/>
        <v>45759.713049222235</v>
      </c>
      <c r="AQ13" s="178">
        <f t="shared" si="1"/>
        <v>45759.713049222235</v>
      </c>
    </row>
    <row r="14" spans="1:43" s="40" customFormat="1" ht="30" customHeight="1" x14ac:dyDescent="0.55000000000000004">
      <c r="A14" s="220"/>
      <c r="B14" s="196" t="s">
        <v>323</v>
      </c>
      <c r="C14" s="195"/>
      <c r="D14" s="312"/>
      <c r="E14" s="137"/>
      <c r="F14" s="5" t="s">
        <v>68</v>
      </c>
      <c r="G14" s="45"/>
      <c r="H14" s="20">
        <f>SUM(H18,H25,H35,H36,H37)</f>
        <v>39035</v>
      </c>
      <c r="I14" s="20">
        <f t="shared" ref="I14:AQ14" si="2">SUM(I18,I25,I35,I36,I37)</f>
        <v>39035</v>
      </c>
      <c r="J14" s="20">
        <f t="shared" si="2"/>
        <v>49535</v>
      </c>
      <c r="K14" s="20">
        <f t="shared" si="2"/>
        <v>49535</v>
      </c>
      <c r="L14" s="20">
        <f t="shared" si="2"/>
        <v>49535</v>
      </c>
      <c r="M14" s="20">
        <f t="shared" si="2"/>
        <v>49535</v>
      </c>
      <c r="N14" s="20">
        <f t="shared" si="2"/>
        <v>49535</v>
      </c>
      <c r="O14" s="20">
        <f t="shared" si="2"/>
        <v>49535</v>
      </c>
      <c r="P14" s="20">
        <f t="shared" si="2"/>
        <v>49535</v>
      </c>
      <c r="Q14" s="20">
        <f t="shared" si="2"/>
        <v>49535</v>
      </c>
      <c r="R14" s="20">
        <f t="shared" si="2"/>
        <v>49535</v>
      </c>
      <c r="S14" s="20">
        <f t="shared" si="2"/>
        <v>49535</v>
      </c>
      <c r="T14" s="20">
        <f t="shared" si="2"/>
        <v>55490.172962126002</v>
      </c>
      <c r="U14" s="20">
        <f t="shared" si="2"/>
        <v>55490.172962126002</v>
      </c>
      <c r="V14" s="20">
        <f t="shared" si="2"/>
        <v>55490.172962126002</v>
      </c>
      <c r="W14" s="20">
        <f t="shared" si="2"/>
        <v>55490.172962126002</v>
      </c>
      <c r="X14" s="20">
        <f t="shared" si="2"/>
        <v>55490.172962126002</v>
      </c>
      <c r="Y14" s="20">
        <f t="shared" si="2"/>
        <v>55490.172962126002</v>
      </c>
      <c r="Z14" s="20">
        <f t="shared" si="2"/>
        <v>55490.172962126002</v>
      </c>
      <c r="AA14" s="20">
        <f t="shared" si="2"/>
        <v>55490.172962126002</v>
      </c>
      <c r="AB14" s="20">
        <f t="shared" si="2"/>
        <v>55490.172962126002</v>
      </c>
      <c r="AC14" s="20">
        <f t="shared" si="2"/>
        <v>55490.172962126002</v>
      </c>
      <c r="AD14" s="20">
        <f t="shared" si="2"/>
        <v>55490.172962126002</v>
      </c>
      <c r="AE14" s="20">
        <f t="shared" si="2"/>
        <v>55490.172962126002</v>
      </c>
      <c r="AF14" s="20">
        <f t="shared" si="2"/>
        <v>58059.00434367227</v>
      </c>
      <c r="AG14" s="20">
        <f t="shared" si="2"/>
        <v>58059.00434367227</v>
      </c>
      <c r="AH14" s="20">
        <f t="shared" si="2"/>
        <v>58059.00434367227</v>
      </c>
      <c r="AI14" s="20">
        <f t="shared" si="2"/>
        <v>58059.00434367227</v>
      </c>
      <c r="AJ14" s="20">
        <f t="shared" si="2"/>
        <v>58059.00434367227</v>
      </c>
      <c r="AK14" s="20">
        <f t="shared" si="2"/>
        <v>58059.00434367227</v>
      </c>
      <c r="AL14" s="20">
        <f t="shared" si="2"/>
        <v>58059.00434367227</v>
      </c>
      <c r="AM14" s="20">
        <f t="shared" si="2"/>
        <v>58059.00434367227</v>
      </c>
      <c r="AN14" s="20">
        <f t="shared" si="2"/>
        <v>58059.00434367227</v>
      </c>
      <c r="AO14" s="20">
        <f t="shared" si="2"/>
        <v>58059.00434367227</v>
      </c>
      <c r="AP14" s="20">
        <f t="shared" si="2"/>
        <v>58059.00434367227</v>
      </c>
      <c r="AQ14" s="20">
        <f t="shared" si="2"/>
        <v>58059.00434367227</v>
      </c>
    </row>
    <row r="15" spans="1:43" s="12" customFormat="1" ht="15" customHeight="1" x14ac:dyDescent="0.55000000000000004">
      <c r="A15" s="11"/>
      <c r="B15" s="186"/>
      <c r="C15" s="186"/>
      <c r="D15" s="313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  <c r="AB15" s="186"/>
      <c r="AC15" s="186"/>
      <c r="AD15" s="186"/>
      <c r="AE15" s="186"/>
      <c r="AF15" s="186"/>
      <c r="AG15" s="186"/>
      <c r="AH15" s="186"/>
      <c r="AI15" s="186"/>
      <c r="AJ15" s="186"/>
      <c r="AK15" s="186"/>
      <c r="AL15" s="186"/>
      <c r="AM15" s="186"/>
      <c r="AN15" s="186"/>
      <c r="AO15" s="186"/>
      <c r="AP15" s="186"/>
      <c r="AQ15" s="186"/>
    </row>
    <row r="16" spans="1:43" s="12" customFormat="1" ht="15" customHeight="1" x14ac:dyDescent="0.55000000000000004">
      <c r="A16" s="11"/>
      <c r="D16" s="229"/>
    </row>
    <row r="17" spans="1:43" s="3" customFormat="1" ht="30" customHeight="1" x14ac:dyDescent="0.55000000000000004">
      <c r="A17" s="221"/>
      <c r="B17" s="91" t="s">
        <v>210</v>
      </c>
      <c r="D17" s="15"/>
      <c r="E17" s="137"/>
      <c r="F17" s="29" t="s">
        <v>68</v>
      </c>
      <c r="G17" s="28"/>
      <c r="H17" s="28">
        <f t="shared" ref="H17:AQ17" si="3">SUM(H18,H23,H34,H39)</f>
        <v>43565</v>
      </c>
      <c r="I17" s="28">
        <f t="shared" si="3"/>
        <v>47165</v>
      </c>
      <c r="J17" s="28">
        <f t="shared" si="3"/>
        <v>78665</v>
      </c>
      <c r="K17" s="28">
        <f t="shared" si="3"/>
        <v>78665</v>
      </c>
      <c r="L17" s="28">
        <f t="shared" si="3"/>
        <v>78665</v>
      </c>
      <c r="M17" s="28">
        <f t="shared" si="3"/>
        <v>78665</v>
      </c>
      <c r="N17" s="28">
        <f t="shared" si="3"/>
        <v>78665</v>
      </c>
      <c r="O17" s="28">
        <f t="shared" si="3"/>
        <v>78665</v>
      </c>
      <c r="P17" s="28">
        <f t="shared" si="3"/>
        <v>78665</v>
      </c>
      <c r="Q17" s="28">
        <f t="shared" si="3"/>
        <v>78665</v>
      </c>
      <c r="R17" s="28">
        <f t="shared" si="3"/>
        <v>78665</v>
      </c>
      <c r="S17" s="28">
        <f t="shared" si="3"/>
        <v>78665</v>
      </c>
      <c r="T17" s="28">
        <f t="shared" si="3"/>
        <v>107940.86346069066</v>
      </c>
      <c r="U17" s="28">
        <f t="shared" si="3"/>
        <v>107940.86346069066</v>
      </c>
      <c r="V17" s="28">
        <f t="shared" si="3"/>
        <v>107940.86346069066</v>
      </c>
      <c r="W17" s="28">
        <f t="shared" si="3"/>
        <v>107940.86346069066</v>
      </c>
      <c r="X17" s="28">
        <f t="shared" si="3"/>
        <v>107940.86346069066</v>
      </c>
      <c r="Y17" s="28">
        <f t="shared" si="3"/>
        <v>107940.86346069066</v>
      </c>
      <c r="Z17" s="28">
        <f t="shared" si="3"/>
        <v>107940.86346069066</v>
      </c>
      <c r="AA17" s="28">
        <f t="shared" si="3"/>
        <v>107940.86346069066</v>
      </c>
      <c r="AB17" s="28">
        <f t="shared" si="3"/>
        <v>107940.86346069066</v>
      </c>
      <c r="AC17" s="28">
        <f t="shared" si="3"/>
        <v>107940.86346069066</v>
      </c>
      <c r="AD17" s="28">
        <f t="shared" si="3"/>
        <v>107940.86346069066</v>
      </c>
      <c r="AE17" s="28">
        <f t="shared" si="3"/>
        <v>107940.86346069066</v>
      </c>
      <c r="AF17" s="28">
        <f t="shared" si="3"/>
        <v>112937.81810342132</v>
      </c>
      <c r="AG17" s="28">
        <f t="shared" si="3"/>
        <v>112937.81810342132</v>
      </c>
      <c r="AH17" s="28">
        <f t="shared" si="3"/>
        <v>112937.81810342132</v>
      </c>
      <c r="AI17" s="28">
        <f t="shared" si="3"/>
        <v>112937.81810342132</v>
      </c>
      <c r="AJ17" s="28">
        <f t="shared" si="3"/>
        <v>112937.81810342132</v>
      </c>
      <c r="AK17" s="28">
        <f t="shared" si="3"/>
        <v>112937.81810342132</v>
      </c>
      <c r="AL17" s="28">
        <f t="shared" si="3"/>
        <v>112937.81810342132</v>
      </c>
      <c r="AM17" s="28">
        <f t="shared" si="3"/>
        <v>112937.81810342132</v>
      </c>
      <c r="AN17" s="28">
        <f t="shared" si="3"/>
        <v>112937.81810342132</v>
      </c>
      <c r="AO17" s="28">
        <f t="shared" si="3"/>
        <v>112937.81810342132</v>
      </c>
      <c r="AP17" s="28">
        <f t="shared" si="3"/>
        <v>112937.81810342132</v>
      </c>
      <c r="AQ17" s="28">
        <f t="shared" si="3"/>
        <v>112937.81810342132</v>
      </c>
    </row>
    <row r="18" spans="1:43" s="3" customFormat="1" ht="30" customHeight="1" x14ac:dyDescent="0.55000000000000004">
      <c r="A18" s="221"/>
      <c r="B18" s="202" t="s">
        <v>312</v>
      </c>
      <c r="C18" s="203"/>
      <c r="D18" s="166"/>
      <c r="E18" s="160"/>
      <c r="F18" s="204" t="s">
        <v>68</v>
      </c>
      <c r="G18" s="205"/>
      <c r="H18" s="206">
        <f>SUM(H19:H21)</f>
        <v>21035</v>
      </c>
      <c r="I18" s="206">
        <f t="shared" ref="I18:AQ18" si="4">SUM(I19:I21)</f>
        <v>21035</v>
      </c>
      <c r="J18" s="206">
        <f t="shared" si="4"/>
        <v>21035</v>
      </c>
      <c r="K18" s="206">
        <f t="shared" si="4"/>
        <v>21035</v>
      </c>
      <c r="L18" s="206">
        <f t="shared" si="4"/>
        <v>21035</v>
      </c>
      <c r="M18" s="206">
        <f t="shared" si="4"/>
        <v>21035</v>
      </c>
      <c r="N18" s="206">
        <f t="shared" si="4"/>
        <v>21035</v>
      </c>
      <c r="O18" s="206">
        <f t="shared" si="4"/>
        <v>21035</v>
      </c>
      <c r="P18" s="206">
        <f t="shared" si="4"/>
        <v>21035</v>
      </c>
      <c r="Q18" s="206">
        <f t="shared" si="4"/>
        <v>21035</v>
      </c>
      <c r="R18" s="206">
        <f t="shared" si="4"/>
        <v>21035</v>
      </c>
      <c r="S18" s="206">
        <f t="shared" si="4"/>
        <v>21035</v>
      </c>
      <c r="T18" s="206">
        <f t="shared" si="4"/>
        <v>22008.782657835778</v>
      </c>
      <c r="U18" s="206">
        <f t="shared" si="4"/>
        <v>22008.782657835778</v>
      </c>
      <c r="V18" s="206">
        <f t="shared" si="4"/>
        <v>22008.782657835778</v>
      </c>
      <c r="W18" s="206">
        <f t="shared" si="4"/>
        <v>22008.782657835778</v>
      </c>
      <c r="X18" s="206">
        <f t="shared" si="4"/>
        <v>22008.782657835778</v>
      </c>
      <c r="Y18" s="206">
        <f t="shared" si="4"/>
        <v>22008.782657835778</v>
      </c>
      <c r="Z18" s="206">
        <f t="shared" si="4"/>
        <v>22008.782657835778</v>
      </c>
      <c r="AA18" s="206">
        <f t="shared" si="4"/>
        <v>22008.782657835778</v>
      </c>
      <c r="AB18" s="206">
        <f t="shared" si="4"/>
        <v>22008.782657835778</v>
      </c>
      <c r="AC18" s="206">
        <f t="shared" si="4"/>
        <v>22008.782657835778</v>
      </c>
      <c r="AD18" s="206">
        <f t="shared" si="4"/>
        <v>22008.782657835778</v>
      </c>
      <c r="AE18" s="206">
        <f t="shared" si="4"/>
        <v>22008.782657835778</v>
      </c>
      <c r="AF18" s="206">
        <f t="shared" si="4"/>
        <v>23027.645071540421</v>
      </c>
      <c r="AG18" s="206">
        <f t="shared" si="4"/>
        <v>23027.645071540421</v>
      </c>
      <c r="AH18" s="206">
        <f t="shared" si="4"/>
        <v>23027.645071540421</v>
      </c>
      <c r="AI18" s="206">
        <f t="shared" si="4"/>
        <v>23027.645071540421</v>
      </c>
      <c r="AJ18" s="206">
        <f t="shared" si="4"/>
        <v>23027.645071540421</v>
      </c>
      <c r="AK18" s="206">
        <f t="shared" si="4"/>
        <v>23027.645071540421</v>
      </c>
      <c r="AL18" s="206">
        <f t="shared" si="4"/>
        <v>23027.645071540421</v>
      </c>
      <c r="AM18" s="206">
        <f t="shared" si="4"/>
        <v>23027.645071540421</v>
      </c>
      <c r="AN18" s="206">
        <f t="shared" si="4"/>
        <v>23027.645071540421</v>
      </c>
      <c r="AO18" s="206">
        <f t="shared" si="4"/>
        <v>23027.645071540421</v>
      </c>
      <c r="AP18" s="206">
        <f t="shared" si="4"/>
        <v>23027.645071540421</v>
      </c>
      <c r="AQ18" s="206">
        <f t="shared" si="4"/>
        <v>23027.645071540421</v>
      </c>
    </row>
    <row r="19" spans="1:43" ht="15" hidden="1" customHeight="1" outlineLevel="1" x14ac:dyDescent="0.55000000000000004">
      <c r="B19" s="14" t="s">
        <v>90</v>
      </c>
      <c r="F19" s="8" t="s">
        <v>68</v>
      </c>
      <c r="G19" s="45">
        <v>20000</v>
      </c>
      <c r="H19" s="10">
        <f t="shared" ref="H19:AQ19" si="5">$G19*(1+$G$9)^H$6</f>
        <v>20000</v>
      </c>
      <c r="I19" s="10">
        <f t="shared" si="5"/>
        <v>20000</v>
      </c>
      <c r="J19" s="10">
        <f t="shared" si="5"/>
        <v>20000</v>
      </c>
      <c r="K19" s="10">
        <f t="shared" si="5"/>
        <v>20000</v>
      </c>
      <c r="L19" s="10">
        <f t="shared" si="5"/>
        <v>20000</v>
      </c>
      <c r="M19" s="10">
        <f t="shared" si="5"/>
        <v>20000</v>
      </c>
      <c r="N19" s="10">
        <f t="shared" si="5"/>
        <v>20000</v>
      </c>
      <c r="O19" s="10">
        <f t="shared" si="5"/>
        <v>20000</v>
      </c>
      <c r="P19" s="10">
        <f t="shared" si="5"/>
        <v>20000</v>
      </c>
      <c r="Q19" s="10">
        <f t="shared" si="5"/>
        <v>20000</v>
      </c>
      <c r="R19" s="10">
        <f t="shared" si="5"/>
        <v>20000</v>
      </c>
      <c r="S19" s="10">
        <f t="shared" si="5"/>
        <v>20000</v>
      </c>
      <c r="T19" s="10">
        <f t="shared" si="5"/>
        <v>20925.86894018139</v>
      </c>
      <c r="U19" s="10">
        <f t="shared" si="5"/>
        <v>20925.86894018139</v>
      </c>
      <c r="V19" s="10">
        <f t="shared" si="5"/>
        <v>20925.86894018139</v>
      </c>
      <c r="W19" s="10">
        <f t="shared" si="5"/>
        <v>20925.86894018139</v>
      </c>
      <c r="X19" s="10">
        <f t="shared" si="5"/>
        <v>20925.86894018139</v>
      </c>
      <c r="Y19" s="10">
        <f t="shared" si="5"/>
        <v>20925.86894018139</v>
      </c>
      <c r="Z19" s="10">
        <f t="shared" si="5"/>
        <v>20925.86894018139</v>
      </c>
      <c r="AA19" s="10">
        <f t="shared" si="5"/>
        <v>20925.86894018139</v>
      </c>
      <c r="AB19" s="10">
        <f t="shared" si="5"/>
        <v>20925.86894018139</v>
      </c>
      <c r="AC19" s="10">
        <f t="shared" si="5"/>
        <v>20925.86894018139</v>
      </c>
      <c r="AD19" s="10">
        <f t="shared" si="5"/>
        <v>20925.86894018139</v>
      </c>
      <c r="AE19" s="10">
        <f t="shared" si="5"/>
        <v>20925.86894018139</v>
      </c>
      <c r="AF19" s="10">
        <f t="shared" si="5"/>
        <v>21894.599545082408</v>
      </c>
      <c r="AG19" s="10">
        <f t="shared" si="5"/>
        <v>21894.599545082408</v>
      </c>
      <c r="AH19" s="10">
        <f t="shared" si="5"/>
        <v>21894.599545082408</v>
      </c>
      <c r="AI19" s="10">
        <f t="shared" si="5"/>
        <v>21894.599545082408</v>
      </c>
      <c r="AJ19" s="10">
        <f t="shared" si="5"/>
        <v>21894.599545082408</v>
      </c>
      <c r="AK19" s="10">
        <f t="shared" si="5"/>
        <v>21894.599545082408</v>
      </c>
      <c r="AL19" s="10">
        <f t="shared" si="5"/>
        <v>21894.599545082408</v>
      </c>
      <c r="AM19" s="10">
        <f t="shared" si="5"/>
        <v>21894.599545082408</v>
      </c>
      <c r="AN19" s="10">
        <f t="shared" si="5"/>
        <v>21894.599545082408</v>
      </c>
      <c r="AO19" s="10">
        <f t="shared" si="5"/>
        <v>21894.599545082408</v>
      </c>
      <c r="AP19" s="10">
        <f t="shared" si="5"/>
        <v>21894.599545082408</v>
      </c>
      <c r="AQ19" s="10">
        <f t="shared" si="5"/>
        <v>21894.599545082408</v>
      </c>
    </row>
    <row r="20" spans="1:43" ht="15" hidden="1" customHeight="1" outlineLevel="1" x14ac:dyDescent="0.55000000000000004">
      <c r="B20" s="172" t="s">
        <v>91</v>
      </c>
      <c r="C20" s="207" t="s">
        <v>89</v>
      </c>
      <c r="D20" s="309"/>
      <c r="E20" s="207"/>
      <c r="F20" s="211" t="s">
        <v>68</v>
      </c>
      <c r="G20" s="200">
        <v>35</v>
      </c>
      <c r="H20" s="210">
        <f t="shared" ref="H20:Q21" si="6">$G20*(1+$G$9)^H$6</f>
        <v>35</v>
      </c>
      <c r="I20" s="210">
        <f t="shared" si="6"/>
        <v>35</v>
      </c>
      <c r="J20" s="210">
        <f t="shared" si="6"/>
        <v>35</v>
      </c>
      <c r="K20" s="210">
        <f t="shared" si="6"/>
        <v>35</v>
      </c>
      <c r="L20" s="210">
        <f t="shared" si="6"/>
        <v>35</v>
      </c>
      <c r="M20" s="210">
        <f t="shared" si="6"/>
        <v>35</v>
      </c>
      <c r="N20" s="210">
        <f t="shared" si="6"/>
        <v>35</v>
      </c>
      <c r="O20" s="210">
        <f t="shared" si="6"/>
        <v>35</v>
      </c>
      <c r="P20" s="210">
        <f t="shared" si="6"/>
        <v>35</v>
      </c>
      <c r="Q20" s="210">
        <f t="shared" si="6"/>
        <v>35</v>
      </c>
      <c r="R20" s="210">
        <f t="shared" ref="R20:AA21" si="7">$G20*(1+$G$9)^R$6</f>
        <v>35</v>
      </c>
      <c r="S20" s="210">
        <f t="shared" si="7"/>
        <v>35</v>
      </c>
      <c r="T20" s="210">
        <f t="shared" si="7"/>
        <v>36.620270645317433</v>
      </c>
      <c r="U20" s="210">
        <f t="shared" si="7"/>
        <v>36.620270645317433</v>
      </c>
      <c r="V20" s="210">
        <f t="shared" si="7"/>
        <v>36.620270645317433</v>
      </c>
      <c r="W20" s="210">
        <f t="shared" si="7"/>
        <v>36.620270645317433</v>
      </c>
      <c r="X20" s="210">
        <f t="shared" si="7"/>
        <v>36.620270645317433</v>
      </c>
      <c r="Y20" s="210">
        <f t="shared" si="7"/>
        <v>36.620270645317433</v>
      </c>
      <c r="Z20" s="210">
        <f t="shared" si="7"/>
        <v>36.620270645317433</v>
      </c>
      <c r="AA20" s="210">
        <f t="shared" si="7"/>
        <v>36.620270645317433</v>
      </c>
      <c r="AB20" s="210">
        <f t="shared" ref="AB20:AK21" si="8">$G20*(1+$G$9)^AB$6</f>
        <v>36.620270645317433</v>
      </c>
      <c r="AC20" s="210">
        <f t="shared" si="8"/>
        <v>36.620270645317433</v>
      </c>
      <c r="AD20" s="210">
        <f t="shared" si="8"/>
        <v>36.620270645317433</v>
      </c>
      <c r="AE20" s="210">
        <f t="shared" si="8"/>
        <v>36.620270645317433</v>
      </c>
      <c r="AF20" s="210">
        <f t="shared" si="8"/>
        <v>38.315549203894214</v>
      </c>
      <c r="AG20" s="210">
        <f t="shared" si="8"/>
        <v>38.315549203894214</v>
      </c>
      <c r="AH20" s="210">
        <f t="shared" si="8"/>
        <v>38.315549203894214</v>
      </c>
      <c r="AI20" s="210">
        <f t="shared" si="8"/>
        <v>38.315549203894214</v>
      </c>
      <c r="AJ20" s="210">
        <f t="shared" si="8"/>
        <v>38.315549203894214</v>
      </c>
      <c r="AK20" s="210">
        <f t="shared" si="8"/>
        <v>38.315549203894214</v>
      </c>
      <c r="AL20" s="210">
        <f t="shared" ref="AL20:AQ21" si="9">$G20*(1+$G$9)^AL$6</f>
        <v>38.315549203894214</v>
      </c>
      <c r="AM20" s="210">
        <f t="shared" si="9"/>
        <v>38.315549203894214</v>
      </c>
      <c r="AN20" s="210">
        <f t="shared" si="9"/>
        <v>38.315549203894214</v>
      </c>
      <c r="AO20" s="210">
        <f t="shared" si="9"/>
        <v>38.315549203894214</v>
      </c>
      <c r="AP20" s="210">
        <f t="shared" si="9"/>
        <v>38.315549203894214</v>
      </c>
      <c r="AQ20" s="210">
        <f t="shared" si="9"/>
        <v>38.315549203894214</v>
      </c>
    </row>
    <row r="21" spans="1:43" ht="15" hidden="1" customHeight="1" outlineLevel="1" x14ac:dyDescent="0.55000000000000004">
      <c r="B21" s="14" t="s">
        <v>88</v>
      </c>
      <c r="C21" s="7" t="s">
        <v>167</v>
      </c>
      <c r="D21" s="306"/>
      <c r="F21" s="8" t="s">
        <v>68</v>
      </c>
      <c r="G21" s="45">
        <v>1000</v>
      </c>
      <c r="H21" s="10">
        <f t="shared" si="6"/>
        <v>1000</v>
      </c>
      <c r="I21" s="10">
        <f t="shared" si="6"/>
        <v>1000</v>
      </c>
      <c r="J21" s="10">
        <f t="shared" si="6"/>
        <v>1000</v>
      </c>
      <c r="K21" s="10">
        <f t="shared" si="6"/>
        <v>1000</v>
      </c>
      <c r="L21" s="10">
        <f t="shared" si="6"/>
        <v>1000</v>
      </c>
      <c r="M21" s="10">
        <f t="shared" si="6"/>
        <v>1000</v>
      </c>
      <c r="N21" s="10">
        <f t="shared" si="6"/>
        <v>1000</v>
      </c>
      <c r="O21" s="10">
        <f t="shared" si="6"/>
        <v>1000</v>
      </c>
      <c r="P21" s="10">
        <f t="shared" si="6"/>
        <v>1000</v>
      </c>
      <c r="Q21" s="10">
        <f t="shared" si="6"/>
        <v>1000</v>
      </c>
      <c r="R21" s="10">
        <f t="shared" si="7"/>
        <v>1000</v>
      </c>
      <c r="S21" s="10">
        <f t="shared" si="7"/>
        <v>1000</v>
      </c>
      <c r="T21" s="10">
        <f t="shared" si="7"/>
        <v>1046.2934470090695</v>
      </c>
      <c r="U21" s="10">
        <f t="shared" si="7"/>
        <v>1046.2934470090695</v>
      </c>
      <c r="V21" s="10">
        <f t="shared" si="7"/>
        <v>1046.2934470090695</v>
      </c>
      <c r="W21" s="10">
        <f t="shared" si="7"/>
        <v>1046.2934470090695</v>
      </c>
      <c r="X21" s="10">
        <f t="shared" si="7"/>
        <v>1046.2934470090695</v>
      </c>
      <c r="Y21" s="10">
        <f t="shared" si="7"/>
        <v>1046.2934470090695</v>
      </c>
      <c r="Z21" s="10">
        <f t="shared" si="7"/>
        <v>1046.2934470090695</v>
      </c>
      <c r="AA21" s="10">
        <f t="shared" si="7"/>
        <v>1046.2934470090695</v>
      </c>
      <c r="AB21" s="10">
        <f t="shared" si="8"/>
        <v>1046.2934470090695</v>
      </c>
      <c r="AC21" s="10">
        <f t="shared" si="8"/>
        <v>1046.2934470090695</v>
      </c>
      <c r="AD21" s="10">
        <f t="shared" si="8"/>
        <v>1046.2934470090695</v>
      </c>
      <c r="AE21" s="10">
        <f t="shared" si="8"/>
        <v>1046.2934470090695</v>
      </c>
      <c r="AF21" s="10">
        <f t="shared" si="8"/>
        <v>1094.7299772541203</v>
      </c>
      <c r="AG21" s="10">
        <f t="shared" si="8"/>
        <v>1094.7299772541203</v>
      </c>
      <c r="AH21" s="10">
        <f t="shared" si="8"/>
        <v>1094.7299772541203</v>
      </c>
      <c r="AI21" s="10">
        <f t="shared" si="8"/>
        <v>1094.7299772541203</v>
      </c>
      <c r="AJ21" s="10">
        <f t="shared" si="8"/>
        <v>1094.7299772541203</v>
      </c>
      <c r="AK21" s="10">
        <f t="shared" si="8"/>
        <v>1094.7299772541203</v>
      </c>
      <c r="AL21" s="10">
        <f t="shared" si="9"/>
        <v>1094.7299772541203</v>
      </c>
      <c r="AM21" s="10">
        <f t="shared" si="9"/>
        <v>1094.7299772541203</v>
      </c>
      <c r="AN21" s="10">
        <f t="shared" si="9"/>
        <v>1094.7299772541203</v>
      </c>
      <c r="AO21" s="10">
        <f t="shared" si="9"/>
        <v>1094.7299772541203</v>
      </c>
      <c r="AP21" s="10">
        <f t="shared" si="9"/>
        <v>1094.7299772541203</v>
      </c>
      <c r="AQ21" s="10">
        <f t="shared" si="9"/>
        <v>1094.7299772541203</v>
      </c>
    </row>
    <row r="22" spans="1:43" ht="15" customHeight="1" collapsed="1" x14ac:dyDescent="0.55000000000000004">
      <c r="B22" s="14"/>
      <c r="D22" s="306"/>
      <c r="G22" s="45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</row>
    <row r="23" spans="1:43" s="4" customFormat="1" ht="30" customHeight="1" x14ac:dyDescent="0.55000000000000004">
      <c r="A23" s="90"/>
      <c r="B23" s="4" t="s">
        <v>321</v>
      </c>
      <c r="D23" s="15"/>
      <c r="E23" s="137"/>
      <c r="F23" s="5" t="s">
        <v>68</v>
      </c>
      <c r="G23" s="45"/>
      <c r="H23" s="20">
        <f t="shared" ref="H23:AQ23" si="10">SUM(H24,H27)</f>
        <v>0</v>
      </c>
      <c r="I23" s="20">
        <f t="shared" si="10"/>
        <v>3600</v>
      </c>
      <c r="J23" s="20">
        <f t="shared" si="10"/>
        <v>35100</v>
      </c>
      <c r="K23" s="20">
        <f t="shared" si="10"/>
        <v>35100</v>
      </c>
      <c r="L23" s="20">
        <f t="shared" si="10"/>
        <v>35100</v>
      </c>
      <c r="M23" s="20">
        <f t="shared" si="10"/>
        <v>35100</v>
      </c>
      <c r="N23" s="20">
        <f t="shared" si="10"/>
        <v>35100</v>
      </c>
      <c r="O23" s="20">
        <f t="shared" si="10"/>
        <v>35100</v>
      </c>
      <c r="P23" s="20">
        <f t="shared" si="10"/>
        <v>35100</v>
      </c>
      <c r="Q23" s="20">
        <f t="shared" si="10"/>
        <v>35100</v>
      </c>
      <c r="R23" s="20">
        <f t="shared" si="10"/>
        <v>35100</v>
      </c>
      <c r="S23" s="20">
        <f t="shared" si="10"/>
        <v>35100</v>
      </c>
      <c r="T23" s="20">
        <f t="shared" si="10"/>
        <v>62359.089441740543</v>
      </c>
      <c r="U23" s="20">
        <f t="shared" si="10"/>
        <v>62359.089441740543</v>
      </c>
      <c r="V23" s="20">
        <f t="shared" si="10"/>
        <v>62359.089441740543</v>
      </c>
      <c r="W23" s="20">
        <f t="shared" si="10"/>
        <v>62359.089441740543</v>
      </c>
      <c r="X23" s="20">
        <f t="shared" si="10"/>
        <v>62359.089441740543</v>
      </c>
      <c r="Y23" s="20">
        <f t="shared" si="10"/>
        <v>62359.089441740543</v>
      </c>
      <c r="Z23" s="20">
        <f t="shared" si="10"/>
        <v>62359.089441740543</v>
      </c>
      <c r="AA23" s="20">
        <f t="shared" si="10"/>
        <v>62359.089441740543</v>
      </c>
      <c r="AB23" s="20">
        <f t="shared" si="10"/>
        <v>62359.089441740543</v>
      </c>
      <c r="AC23" s="20">
        <f t="shared" si="10"/>
        <v>62359.089441740543</v>
      </c>
      <c r="AD23" s="20">
        <f t="shared" si="10"/>
        <v>62359.089441740543</v>
      </c>
      <c r="AE23" s="20">
        <f t="shared" si="10"/>
        <v>62359.089441740543</v>
      </c>
      <c r="AF23" s="20">
        <f t="shared" si="10"/>
        <v>65245.906644345574</v>
      </c>
      <c r="AG23" s="20">
        <f t="shared" si="10"/>
        <v>65245.906644345574</v>
      </c>
      <c r="AH23" s="20">
        <f t="shared" si="10"/>
        <v>65245.906644345574</v>
      </c>
      <c r="AI23" s="20">
        <f t="shared" si="10"/>
        <v>65245.906644345574</v>
      </c>
      <c r="AJ23" s="20">
        <f t="shared" si="10"/>
        <v>65245.906644345574</v>
      </c>
      <c r="AK23" s="20">
        <f t="shared" si="10"/>
        <v>65245.906644345574</v>
      </c>
      <c r="AL23" s="20">
        <f t="shared" si="10"/>
        <v>65245.906644345574</v>
      </c>
      <c r="AM23" s="20">
        <f t="shared" si="10"/>
        <v>65245.906644345574</v>
      </c>
      <c r="AN23" s="20">
        <f t="shared" si="10"/>
        <v>65245.906644345574</v>
      </c>
      <c r="AO23" s="20">
        <f t="shared" si="10"/>
        <v>65245.906644345574</v>
      </c>
      <c r="AP23" s="20">
        <f t="shared" si="10"/>
        <v>65245.906644345574</v>
      </c>
      <c r="AQ23" s="20">
        <f t="shared" si="10"/>
        <v>65245.906644345574</v>
      </c>
    </row>
    <row r="24" spans="1:43" s="4" customFormat="1" ht="15" customHeight="1" x14ac:dyDescent="0.55000000000000004">
      <c r="A24" s="90"/>
      <c r="B24" s="175" t="s">
        <v>71</v>
      </c>
      <c r="C24" s="176"/>
      <c r="D24" s="175"/>
      <c r="E24" s="176"/>
      <c r="F24" s="177" t="s">
        <v>68</v>
      </c>
      <c r="G24" s="200"/>
      <c r="H24" s="178">
        <f>SUM(H25:H26)</f>
        <v>0</v>
      </c>
      <c r="I24" s="178">
        <f t="shared" ref="I24:AQ24" si="11">SUMPRODUCT(I25:I26,I31:I32)</f>
        <v>3000</v>
      </c>
      <c r="J24" s="178">
        <f t="shared" si="11"/>
        <v>34500</v>
      </c>
      <c r="K24" s="178">
        <f t="shared" si="11"/>
        <v>34500</v>
      </c>
      <c r="L24" s="178">
        <f t="shared" si="11"/>
        <v>34500</v>
      </c>
      <c r="M24" s="178">
        <f t="shared" si="11"/>
        <v>34500</v>
      </c>
      <c r="N24" s="178">
        <f t="shared" si="11"/>
        <v>34500</v>
      </c>
      <c r="O24" s="178">
        <f t="shared" si="11"/>
        <v>34500</v>
      </c>
      <c r="P24" s="178">
        <f t="shared" si="11"/>
        <v>34500</v>
      </c>
      <c r="Q24" s="178">
        <f t="shared" si="11"/>
        <v>34500</v>
      </c>
      <c r="R24" s="178">
        <f t="shared" si="11"/>
        <v>34500</v>
      </c>
      <c r="S24" s="178">
        <f t="shared" si="11"/>
        <v>34500</v>
      </c>
      <c r="T24" s="178">
        <f t="shared" si="11"/>
        <v>61731.3133735351</v>
      </c>
      <c r="U24" s="178">
        <f t="shared" si="11"/>
        <v>61731.3133735351</v>
      </c>
      <c r="V24" s="178">
        <f t="shared" si="11"/>
        <v>61731.3133735351</v>
      </c>
      <c r="W24" s="178">
        <f t="shared" si="11"/>
        <v>61731.3133735351</v>
      </c>
      <c r="X24" s="178">
        <f t="shared" si="11"/>
        <v>61731.3133735351</v>
      </c>
      <c r="Y24" s="178">
        <f t="shared" si="11"/>
        <v>61731.3133735351</v>
      </c>
      <c r="Z24" s="178">
        <f t="shared" si="11"/>
        <v>61731.3133735351</v>
      </c>
      <c r="AA24" s="178">
        <f t="shared" si="11"/>
        <v>61731.3133735351</v>
      </c>
      <c r="AB24" s="178">
        <f t="shared" si="11"/>
        <v>61731.3133735351</v>
      </c>
      <c r="AC24" s="178">
        <f t="shared" si="11"/>
        <v>61731.3133735351</v>
      </c>
      <c r="AD24" s="178">
        <f t="shared" si="11"/>
        <v>61731.3133735351</v>
      </c>
      <c r="AE24" s="178">
        <f t="shared" si="11"/>
        <v>61731.3133735351</v>
      </c>
      <c r="AF24" s="178">
        <f t="shared" si="11"/>
        <v>64589.068657993099</v>
      </c>
      <c r="AG24" s="178">
        <f t="shared" si="11"/>
        <v>64589.068657993099</v>
      </c>
      <c r="AH24" s="178">
        <f t="shared" si="11"/>
        <v>64589.068657993099</v>
      </c>
      <c r="AI24" s="178">
        <f t="shared" si="11"/>
        <v>64589.068657993099</v>
      </c>
      <c r="AJ24" s="178">
        <f t="shared" si="11"/>
        <v>64589.068657993099</v>
      </c>
      <c r="AK24" s="178">
        <f t="shared" si="11"/>
        <v>64589.068657993099</v>
      </c>
      <c r="AL24" s="178">
        <f t="shared" si="11"/>
        <v>64589.068657993099</v>
      </c>
      <c r="AM24" s="178">
        <f t="shared" si="11"/>
        <v>64589.068657993099</v>
      </c>
      <c r="AN24" s="178">
        <f t="shared" si="11"/>
        <v>64589.068657993099</v>
      </c>
      <c r="AO24" s="178">
        <f t="shared" si="11"/>
        <v>64589.068657993099</v>
      </c>
      <c r="AP24" s="178">
        <f t="shared" si="11"/>
        <v>64589.068657993099</v>
      </c>
      <c r="AQ24" s="178">
        <f t="shared" si="11"/>
        <v>64589.068657993099</v>
      </c>
    </row>
    <row r="25" spans="1:43" ht="15" hidden="1" customHeight="1" outlineLevel="1" x14ac:dyDescent="0.55000000000000004">
      <c r="B25" s="172" t="s">
        <v>313</v>
      </c>
      <c r="C25" s="207" t="s">
        <v>164</v>
      </c>
      <c r="D25" s="172"/>
      <c r="E25" s="207"/>
      <c r="F25" s="211" t="s">
        <v>68</v>
      </c>
      <c r="G25" s="200">
        <v>3500</v>
      </c>
      <c r="H25" s="210">
        <f t="shared" ref="H25:AQ25" si="12">H31*$G25*(1+$G$9)^H$6</f>
        <v>0</v>
      </c>
      <c r="I25" s="210">
        <f t="shared" si="12"/>
        <v>0</v>
      </c>
      <c r="J25" s="210">
        <f t="shared" si="12"/>
        <v>10500</v>
      </c>
      <c r="K25" s="210">
        <f t="shared" si="12"/>
        <v>10500</v>
      </c>
      <c r="L25" s="210">
        <f t="shared" si="12"/>
        <v>10500</v>
      </c>
      <c r="M25" s="210">
        <f t="shared" si="12"/>
        <v>10500</v>
      </c>
      <c r="N25" s="210">
        <f t="shared" si="12"/>
        <v>10500</v>
      </c>
      <c r="O25" s="210">
        <f t="shared" si="12"/>
        <v>10500</v>
      </c>
      <c r="P25" s="210">
        <f t="shared" si="12"/>
        <v>10500</v>
      </c>
      <c r="Q25" s="210">
        <f t="shared" si="12"/>
        <v>10500</v>
      </c>
      <c r="R25" s="210">
        <f t="shared" si="12"/>
        <v>10500</v>
      </c>
      <c r="S25" s="210">
        <f t="shared" si="12"/>
        <v>10500</v>
      </c>
      <c r="T25" s="210">
        <f t="shared" si="12"/>
        <v>14648.108258126973</v>
      </c>
      <c r="U25" s="210">
        <f t="shared" si="12"/>
        <v>14648.108258126973</v>
      </c>
      <c r="V25" s="210">
        <f t="shared" si="12"/>
        <v>14648.108258126973</v>
      </c>
      <c r="W25" s="210">
        <f t="shared" si="12"/>
        <v>14648.108258126973</v>
      </c>
      <c r="X25" s="210">
        <f t="shared" si="12"/>
        <v>14648.108258126973</v>
      </c>
      <c r="Y25" s="210">
        <f t="shared" si="12"/>
        <v>14648.108258126973</v>
      </c>
      <c r="Z25" s="210">
        <f t="shared" si="12"/>
        <v>14648.108258126973</v>
      </c>
      <c r="AA25" s="210">
        <f t="shared" si="12"/>
        <v>14648.108258126973</v>
      </c>
      <c r="AB25" s="210">
        <f t="shared" si="12"/>
        <v>14648.108258126973</v>
      </c>
      <c r="AC25" s="210">
        <f t="shared" si="12"/>
        <v>14648.108258126973</v>
      </c>
      <c r="AD25" s="210">
        <f t="shared" si="12"/>
        <v>14648.108258126973</v>
      </c>
      <c r="AE25" s="210">
        <f t="shared" si="12"/>
        <v>14648.108258126973</v>
      </c>
      <c r="AF25" s="210">
        <f t="shared" si="12"/>
        <v>15326.219681557684</v>
      </c>
      <c r="AG25" s="210">
        <f t="shared" si="12"/>
        <v>15326.219681557684</v>
      </c>
      <c r="AH25" s="210">
        <f t="shared" si="12"/>
        <v>15326.219681557684</v>
      </c>
      <c r="AI25" s="210">
        <f t="shared" si="12"/>
        <v>15326.219681557684</v>
      </c>
      <c r="AJ25" s="210">
        <f t="shared" si="12"/>
        <v>15326.219681557684</v>
      </c>
      <c r="AK25" s="210">
        <f t="shared" si="12"/>
        <v>15326.219681557684</v>
      </c>
      <c r="AL25" s="210">
        <f t="shared" si="12"/>
        <v>15326.219681557684</v>
      </c>
      <c r="AM25" s="210">
        <f t="shared" si="12"/>
        <v>15326.219681557684</v>
      </c>
      <c r="AN25" s="210">
        <f t="shared" si="12"/>
        <v>15326.219681557684</v>
      </c>
      <c r="AO25" s="210">
        <f t="shared" si="12"/>
        <v>15326.219681557684</v>
      </c>
      <c r="AP25" s="210">
        <f t="shared" si="12"/>
        <v>15326.219681557684</v>
      </c>
      <c r="AQ25" s="210">
        <f t="shared" si="12"/>
        <v>15326.219681557684</v>
      </c>
    </row>
    <row r="26" spans="1:43" ht="15" hidden="1" customHeight="1" outlineLevel="1" x14ac:dyDescent="0.55000000000000004">
      <c r="B26" s="172" t="s">
        <v>80</v>
      </c>
      <c r="C26" s="207"/>
      <c r="D26" s="172"/>
      <c r="E26" s="207"/>
      <c r="F26" s="211" t="s">
        <v>68</v>
      </c>
      <c r="G26" s="200">
        <v>3000</v>
      </c>
      <c r="H26" s="210">
        <f t="shared" ref="H26:AQ26" si="13">H32*$G26*(1+$G$9)^H$6</f>
        <v>0</v>
      </c>
      <c r="I26" s="210">
        <f t="shared" si="13"/>
        <v>3000</v>
      </c>
      <c r="J26" s="210">
        <f t="shared" si="13"/>
        <v>3000</v>
      </c>
      <c r="K26" s="210">
        <f t="shared" si="13"/>
        <v>3000</v>
      </c>
      <c r="L26" s="210">
        <f t="shared" si="13"/>
        <v>3000</v>
      </c>
      <c r="M26" s="210">
        <f t="shared" si="13"/>
        <v>3000</v>
      </c>
      <c r="N26" s="210">
        <f t="shared" si="13"/>
        <v>3000</v>
      </c>
      <c r="O26" s="210">
        <f t="shared" si="13"/>
        <v>3000</v>
      </c>
      <c r="P26" s="210">
        <f t="shared" si="13"/>
        <v>3000</v>
      </c>
      <c r="Q26" s="210">
        <f t="shared" si="13"/>
        <v>3000</v>
      </c>
      <c r="R26" s="210">
        <f t="shared" si="13"/>
        <v>3000</v>
      </c>
      <c r="S26" s="210">
        <f t="shared" si="13"/>
        <v>3000</v>
      </c>
      <c r="T26" s="210">
        <f t="shared" si="13"/>
        <v>3138.8803410272085</v>
      </c>
      <c r="U26" s="210">
        <f t="shared" si="13"/>
        <v>3138.8803410272085</v>
      </c>
      <c r="V26" s="210">
        <f t="shared" si="13"/>
        <v>3138.8803410272085</v>
      </c>
      <c r="W26" s="210">
        <f t="shared" si="13"/>
        <v>3138.8803410272085</v>
      </c>
      <c r="X26" s="210">
        <f t="shared" si="13"/>
        <v>3138.8803410272085</v>
      </c>
      <c r="Y26" s="210">
        <f t="shared" si="13"/>
        <v>3138.8803410272085</v>
      </c>
      <c r="Z26" s="210">
        <f t="shared" si="13"/>
        <v>3138.8803410272085</v>
      </c>
      <c r="AA26" s="210">
        <f t="shared" si="13"/>
        <v>3138.8803410272085</v>
      </c>
      <c r="AB26" s="210">
        <f t="shared" si="13"/>
        <v>3138.8803410272085</v>
      </c>
      <c r="AC26" s="210">
        <f t="shared" si="13"/>
        <v>3138.8803410272085</v>
      </c>
      <c r="AD26" s="210">
        <f t="shared" si="13"/>
        <v>3138.8803410272085</v>
      </c>
      <c r="AE26" s="210">
        <f t="shared" si="13"/>
        <v>3138.8803410272085</v>
      </c>
      <c r="AF26" s="210">
        <f t="shared" si="13"/>
        <v>3284.1899317623611</v>
      </c>
      <c r="AG26" s="210">
        <f t="shared" si="13"/>
        <v>3284.1899317623611</v>
      </c>
      <c r="AH26" s="210">
        <f t="shared" si="13"/>
        <v>3284.1899317623611</v>
      </c>
      <c r="AI26" s="210">
        <f t="shared" si="13"/>
        <v>3284.1899317623611</v>
      </c>
      <c r="AJ26" s="210">
        <f t="shared" si="13"/>
        <v>3284.1899317623611</v>
      </c>
      <c r="AK26" s="210">
        <f t="shared" si="13"/>
        <v>3284.1899317623611</v>
      </c>
      <c r="AL26" s="210">
        <f t="shared" si="13"/>
        <v>3284.1899317623611</v>
      </c>
      <c r="AM26" s="210">
        <f t="shared" si="13"/>
        <v>3284.1899317623611</v>
      </c>
      <c r="AN26" s="210">
        <f t="shared" si="13"/>
        <v>3284.1899317623611</v>
      </c>
      <c r="AO26" s="210">
        <f t="shared" si="13"/>
        <v>3284.1899317623611</v>
      </c>
      <c r="AP26" s="210">
        <f t="shared" si="13"/>
        <v>3284.1899317623611</v>
      </c>
      <c r="AQ26" s="210">
        <f t="shared" si="13"/>
        <v>3284.1899317623611</v>
      </c>
    </row>
    <row r="27" spans="1:43" s="4" customFormat="1" ht="15" customHeight="1" collapsed="1" x14ac:dyDescent="0.55000000000000004">
      <c r="A27" s="90"/>
      <c r="B27" s="175" t="s">
        <v>73</v>
      </c>
      <c r="C27" s="176"/>
      <c r="D27" s="175"/>
      <c r="E27" s="176"/>
      <c r="F27" s="177" t="s">
        <v>68</v>
      </c>
      <c r="G27" s="200"/>
      <c r="H27" s="178">
        <f t="shared" ref="H27:AQ27" si="14">SUM(H28:H29)</f>
        <v>0</v>
      </c>
      <c r="I27" s="178">
        <f t="shared" si="14"/>
        <v>600</v>
      </c>
      <c r="J27" s="178">
        <f t="shared" si="14"/>
        <v>600</v>
      </c>
      <c r="K27" s="178">
        <f t="shared" si="14"/>
        <v>600</v>
      </c>
      <c r="L27" s="178">
        <f t="shared" si="14"/>
        <v>600</v>
      </c>
      <c r="M27" s="178">
        <f t="shared" si="14"/>
        <v>600</v>
      </c>
      <c r="N27" s="178">
        <f t="shared" si="14"/>
        <v>600</v>
      </c>
      <c r="O27" s="178">
        <f t="shared" si="14"/>
        <v>600</v>
      </c>
      <c r="P27" s="178">
        <f t="shared" si="14"/>
        <v>600</v>
      </c>
      <c r="Q27" s="178">
        <f t="shared" si="14"/>
        <v>600</v>
      </c>
      <c r="R27" s="178">
        <f t="shared" si="14"/>
        <v>600</v>
      </c>
      <c r="S27" s="178">
        <f t="shared" si="14"/>
        <v>600</v>
      </c>
      <c r="T27" s="178">
        <f t="shared" si="14"/>
        <v>627.77606820544179</v>
      </c>
      <c r="U27" s="178">
        <f t="shared" si="14"/>
        <v>627.77606820544179</v>
      </c>
      <c r="V27" s="178">
        <f t="shared" si="14"/>
        <v>627.77606820544179</v>
      </c>
      <c r="W27" s="178">
        <f t="shared" si="14"/>
        <v>627.77606820544179</v>
      </c>
      <c r="X27" s="178">
        <f t="shared" si="14"/>
        <v>627.77606820544179</v>
      </c>
      <c r="Y27" s="178">
        <f t="shared" si="14"/>
        <v>627.77606820544179</v>
      </c>
      <c r="Z27" s="178">
        <f t="shared" si="14"/>
        <v>627.77606820544179</v>
      </c>
      <c r="AA27" s="178">
        <f t="shared" si="14"/>
        <v>627.77606820544179</v>
      </c>
      <c r="AB27" s="178">
        <f t="shared" si="14"/>
        <v>627.77606820544179</v>
      </c>
      <c r="AC27" s="178">
        <f t="shared" si="14"/>
        <v>627.77606820544179</v>
      </c>
      <c r="AD27" s="178">
        <f t="shared" si="14"/>
        <v>627.77606820544179</v>
      </c>
      <c r="AE27" s="178">
        <f t="shared" si="14"/>
        <v>627.77606820544179</v>
      </c>
      <c r="AF27" s="178">
        <f t="shared" si="14"/>
        <v>656.83798635247229</v>
      </c>
      <c r="AG27" s="178">
        <f t="shared" si="14"/>
        <v>656.83798635247229</v>
      </c>
      <c r="AH27" s="178">
        <f t="shared" si="14"/>
        <v>656.83798635247229</v>
      </c>
      <c r="AI27" s="178">
        <f t="shared" si="14"/>
        <v>656.83798635247229</v>
      </c>
      <c r="AJ27" s="178">
        <f t="shared" si="14"/>
        <v>656.83798635247229</v>
      </c>
      <c r="AK27" s="178">
        <f t="shared" si="14"/>
        <v>656.83798635247229</v>
      </c>
      <c r="AL27" s="178">
        <f t="shared" si="14"/>
        <v>656.83798635247229</v>
      </c>
      <c r="AM27" s="178">
        <f t="shared" si="14"/>
        <v>656.83798635247229</v>
      </c>
      <c r="AN27" s="178">
        <f t="shared" si="14"/>
        <v>656.83798635247229</v>
      </c>
      <c r="AO27" s="178">
        <f t="shared" si="14"/>
        <v>656.83798635247229</v>
      </c>
      <c r="AP27" s="178">
        <f t="shared" si="14"/>
        <v>656.83798635247229</v>
      </c>
      <c r="AQ27" s="178">
        <f t="shared" si="14"/>
        <v>656.83798635247229</v>
      </c>
    </row>
    <row r="28" spans="1:43" ht="15" hidden="1" customHeight="1" outlineLevel="1" x14ac:dyDescent="0.55000000000000004">
      <c r="B28" s="172" t="s">
        <v>313</v>
      </c>
      <c r="D28" s="306"/>
      <c r="F28" s="22" t="s">
        <v>171</v>
      </c>
      <c r="G28" s="342"/>
      <c r="H28" s="10">
        <f t="shared" ref="H28:AQ28" si="15">H25*$G28</f>
        <v>0</v>
      </c>
      <c r="I28" s="10">
        <f t="shared" si="15"/>
        <v>0</v>
      </c>
      <c r="J28" s="10">
        <f t="shared" si="15"/>
        <v>0</v>
      </c>
      <c r="K28" s="10">
        <f t="shared" si="15"/>
        <v>0</v>
      </c>
      <c r="L28" s="10">
        <f t="shared" si="15"/>
        <v>0</v>
      </c>
      <c r="M28" s="10">
        <f t="shared" si="15"/>
        <v>0</v>
      </c>
      <c r="N28" s="10">
        <f t="shared" si="15"/>
        <v>0</v>
      </c>
      <c r="O28" s="10">
        <f t="shared" si="15"/>
        <v>0</v>
      </c>
      <c r="P28" s="10">
        <f t="shared" si="15"/>
        <v>0</v>
      </c>
      <c r="Q28" s="10">
        <f t="shared" si="15"/>
        <v>0</v>
      </c>
      <c r="R28" s="10">
        <f t="shared" si="15"/>
        <v>0</v>
      </c>
      <c r="S28" s="10">
        <f t="shared" si="15"/>
        <v>0</v>
      </c>
      <c r="T28" s="10">
        <f t="shared" si="15"/>
        <v>0</v>
      </c>
      <c r="U28" s="10">
        <f t="shared" si="15"/>
        <v>0</v>
      </c>
      <c r="V28" s="10">
        <f t="shared" si="15"/>
        <v>0</v>
      </c>
      <c r="W28" s="10">
        <f t="shared" si="15"/>
        <v>0</v>
      </c>
      <c r="X28" s="10">
        <f t="shared" si="15"/>
        <v>0</v>
      </c>
      <c r="Y28" s="10">
        <f t="shared" si="15"/>
        <v>0</v>
      </c>
      <c r="Z28" s="10">
        <f t="shared" si="15"/>
        <v>0</v>
      </c>
      <c r="AA28" s="10">
        <f t="shared" si="15"/>
        <v>0</v>
      </c>
      <c r="AB28" s="10">
        <f t="shared" si="15"/>
        <v>0</v>
      </c>
      <c r="AC28" s="10">
        <f t="shared" si="15"/>
        <v>0</v>
      </c>
      <c r="AD28" s="10">
        <f t="shared" si="15"/>
        <v>0</v>
      </c>
      <c r="AE28" s="10">
        <f t="shared" si="15"/>
        <v>0</v>
      </c>
      <c r="AF28" s="10">
        <f t="shared" si="15"/>
        <v>0</v>
      </c>
      <c r="AG28" s="10">
        <f t="shared" si="15"/>
        <v>0</v>
      </c>
      <c r="AH28" s="10">
        <f t="shared" si="15"/>
        <v>0</v>
      </c>
      <c r="AI28" s="10">
        <f t="shared" si="15"/>
        <v>0</v>
      </c>
      <c r="AJ28" s="10">
        <f t="shared" si="15"/>
        <v>0</v>
      </c>
      <c r="AK28" s="10">
        <f t="shared" si="15"/>
        <v>0</v>
      </c>
      <c r="AL28" s="10">
        <f t="shared" si="15"/>
        <v>0</v>
      </c>
      <c r="AM28" s="10">
        <f t="shared" si="15"/>
        <v>0</v>
      </c>
      <c r="AN28" s="10">
        <f t="shared" si="15"/>
        <v>0</v>
      </c>
      <c r="AO28" s="10">
        <f t="shared" si="15"/>
        <v>0</v>
      </c>
      <c r="AP28" s="10">
        <f t="shared" si="15"/>
        <v>0</v>
      </c>
      <c r="AQ28" s="10">
        <f t="shared" si="15"/>
        <v>0</v>
      </c>
    </row>
    <row r="29" spans="1:43" ht="15" hidden="1" customHeight="1" outlineLevel="1" x14ac:dyDescent="0.55000000000000004">
      <c r="B29" s="14" t="s">
        <v>80</v>
      </c>
      <c r="C29" s="207" t="s">
        <v>172</v>
      </c>
      <c r="D29" s="309"/>
      <c r="E29" s="207"/>
      <c r="F29" s="208" t="s">
        <v>171</v>
      </c>
      <c r="G29" s="343">
        <v>0.2</v>
      </c>
      <c r="H29" s="210">
        <f t="shared" ref="H29:AQ29" si="16">H26*$G29</f>
        <v>0</v>
      </c>
      <c r="I29" s="210">
        <f t="shared" si="16"/>
        <v>600</v>
      </c>
      <c r="J29" s="210">
        <f t="shared" si="16"/>
        <v>600</v>
      </c>
      <c r="K29" s="210">
        <f t="shared" si="16"/>
        <v>600</v>
      </c>
      <c r="L29" s="210">
        <f t="shared" si="16"/>
        <v>600</v>
      </c>
      <c r="M29" s="210">
        <f t="shared" si="16"/>
        <v>600</v>
      </c>
      <c r="N29" s="210">
        <f t="shared" si="16"/>
        <v>600</v>
      </c>
      <c r="O29" s="210">
        <f t="shared" si="16"/>
        <v>600</v>
      </c>
      <c r="P29" s="210">
        <f t="shared" si="16"/>
        <v>600</v>
      </c>
      <c r="Q29" s="210">
        <f t="shared" si="16"/>
        <v>600</v>
      </c>
      <c r="R29" s="210">
        <f t="shared" si="16"/>
        <v>600</v>
      </c>
      <c r="S29" s="210">
        <f t="shared" si="16"/>
        <v>600</v>
      </c>
      <c r="T29" s="210">
        <f t="shared" si="16"/>
        <v>627.77606820544179</v>
      </c>
      <c r="U29" s="210">
        <f t="shared" si="16"/>
        <v>627.77606820544179</v>
      </c>
      <c r="V29" s="210">
        <f t="shared" si="16"/>
        <v>627.77606820544179</v>
      </c>
      <c r="W29" s="210">
        <f t="shared" si="16"/>
        <v>627.77606820544179</v>
      </c>
      <c r="X29" s="210">
        <f t="shared" si="16"/>
        <v>627.77606820544179</v>
      </c>
      <c r="Y29" s="210">
        <f t="shared" si="16"/>
        <v>627.77606820544179</v>
      </c>
      <c r="Z29" s="210">
        <f t="shared" si="16"/>
        <v>627.77606820544179</v>
      </c>
      <c r="AA29" s="210">
        <f t="shared" si="16"/>
        <v>627.77606820544179</v>
      </c>
      <c r="AB29" s="210">
        <f t="shared" si="16"/>
        <v>627.77606820544179</v>
      </c>
      <c r="AC29" s="210">
        <f t="shared" si="16"/>
        <v>627.77606820544179</v>
      </c>
      <c r="AD29" s="210">
        <f t="shared" si="16"/>
        <v>627.77606820544179</v>
      </c>
      <c r="AE29" s="210">
        <f t="shared" si="16"/>
        <v>627.77606820544179</v>
      </c>
      <c r="AF29" s="210">
        <f t="shared" si="16"/>
        <v>656.83798635247229</v>
      </c>
      <c r="AG29" s="210">
        <f t="shared" si="16"/>
        <v>656.83798635247229</v>
      </c>
      <c r="AH29" s="210">
        <f t="shared" si="16"/>
        <v>656.83798635247229</v>
      </c>
      <c r="AI29" s="210">
        <f t="shared" si="16"/>
        <v>656.83798635247229</v>
      </c>
      <c r="AJ29" s="210">
        <f t="shared" si="16"/>
        <v>656.83798635247229</v>
      </c>
      <c r="AK29" s="210">
        <f t="shared" si="16"/>
        <v>656.83798635247229</v>
      </c>
      <c r="AL29" s="210">
        <f t="shared" si="16"/>
        <v>656.83798635247229</v>
      </c>
      <c r="AM29" s="210">
        <f t="shared" si="16"/>
        <v>656.83798635247229</v>
      </c>
      <c r="AN29" s="210">
        <f t="shared" si="16"/>
        <v>656.83798635247229</v>
      </c>
      <c r="AO29" s="210">
        <f t="shared" si="16"/>
        <v>656.83798635247229</v>
      </c>
      <c r="AP29" s="210">
        <f t="shared" si="16"/>
        <v>656.83798635247229</v>
      </c>
      <c r="AQ29" s="210">
        <f t="shared" si="16"/>
        <v>656.83798635247229</v>
      </c>
    </row>
    <row r="30" spans="1:43" s="4" customFormat="1" ht="15" customHeight="1" collapsed="1" x14ac:dyDescent="0.55000000000000004">
      <c r="A30" s="90"/>
      <c r="B30" s="175" t="s">
        <v>72</v>
      </c>
      <c r="C30" s="176"/>
      <c r="D30" s="308"/>
      <c r="E30" s="176"/>
      <c r="F30" s="177" t="s">
        <v>3</v>
      </c>
      <c r="G30" s="200"/>
      <c r="H30" s="178">
        <f t="shared" ref="H30:AQ30" si="17">SUM(H31:H32)</f>
        <v>0</v>
      </c>
      <c r="I30" s="178">
        <f t="shared" si="17"/>
        <v>1</v>
      </c>
      <c r="J30" s="178">
        <f t="shared" si="17"/>
        <v>4</v>
      </c>
      <c r="K30" s="178">
        <f t="shared" si="17"/>
        <v>4</v>
      </c>
      <c r="L30" s="178">
        <f t="shared" si="17"/>
        <v>4</v>
      </c>
      <c r="M30" s="178">
        <f t="shared" si="17"/>
        <v>4</v>
      </c>
      <c r="N30" s="178">
        <f t="shared" si="17"/>
        <v>4</v>
      </c>
      <c r="O30" s="178">
        <f t="shared" si="17"/>
        <v>4</v>
      </c>
      <c r="P30" s="178">
        <f t="shared" si="17"/>
        <v>4</v>
      </c>
      <c r="Q30" s="178">
        <f t="shared" si="17"/>
        <v>4</v>
      </c>
      <c r="R30" s="178">
        <f t="shared" si="17"/>
        <v>4</v>
      </c>
      <c r="S30" s="178">
        <f t="shared" si="17"/>
        <v>4</v>
      </c>
      <c r="T30" s="178">
        <f t="shared" si="17"/>
        <v>5</v>
      </c>
      <c r="U30" s="178">
        <f t="shared" si="17"/>
        <v>5</v>
      </c>
      <c r="V30" s="178">
        <f t="shared" si="17"/>
        <v>5</v>
      </c>
      <c r="W30" s="178">
        <f t="shared" si="17"/>
        <v>5</v>
      </c>
      <c r="X30" s="178">
        <f t="shared" si="17"/>
        <v>5</v>
      </c>
      <c r="Y30" s="178">
        <f t="shared" si="17"/>
        <v>5</v>
      </c>
      <c r="Z30" s="178">
        <f t="shared" si="17"/>
        <v>5</v>
      </c>
      <c r="AA30" s="178">
        <f t="shared" si="17"/>
        <v>5</v>
      </c>
      <c r="AB30" s="178">
        <f t="shared" si="17"/>
        <v>5</v>
      </c>
      <c r="AC30" s="178">
        <f t="shared" si="17"/>
        <v>5</v>
      </c>
      <c r="AD30" s="178">
        <f t="shared" si="17"/>
        <v>5</v>
      </c>
      <c r="AE30" s="178">
        <f t="shared" si="17"/>
        <v>5</v>
      </c>
      <c r="AF30" s="178">
        <f t="shared" si="17"/>
        <v>5</v>
      </c>
      <c r="AG30" s="178">
        <f t="shared" si="17"/>
        <v>5</v>
      </c>
      <c r="AH30" s="178">
        <f t="shared" si="17"/>
        <v>5</v>
      </c>
      <c r="AI30" s="178">
        <f t="shared" si="17"/>
        <v>5</v>
      </c>
      <c r="AJ30" s="178">
        <f t="shared" si="17"/>
        <v>5</v>
      </c>
      <c r="AK30" s="178">
        <f t="shared" si="17"/>
        <v>5</v>
      </c>
      <c r="AL30" s="178">
        <f t="shared" si="17"/>
        <v>5</v>
      </c>
      <c r="AM30" s="178">
        <f t="shared" si="17"/>
        <v>5</v>
      </c>
      <c r="AN30" s="178">
        <f t="shared" si="17"/>
        <v>5</v>
      </c>
      <c r="AO30" s="178">
        <f t="shared" si="17"/>
        <v>5</v>
      </c>
      <c r="AP30" s="178">
        <f t="shared" si="17"/>
        <v>5</v>
      </c>
      <c r="AQ30" s="178">
        <f t="shared" si="17"/>
        <v>5</v>
      </c>
    </row>
    <row r="31" spans="1:43" ht="15" hidden="1" customHeight="1" outlineLevel="1" x14ac:dyDescent="0.55000000000000004">
      <c r="B31" s="172" t="s">
        <v>313</v>
      </c>
      <c r="C31" s="207"/>
      <c r="D31" s="309"/>
      <c r="E31" s="207"/>
      <c r="F31" s="211" t="s">
        <v>3</v>
      </c>
      <c r="G31" s="200"/>
      <c r="H31" s="210">
        <v>0</v>
      </c>
      <c r="I31" s="210">
        <v>0</v>
      </c>
      <c r="J31" s="210">
        <v>3</v>
      </c>
      <c r="K31" s="210">
        <v>3</v>
      </c>
      <c r="L31" s="210">
        <v>3</v>
      </c>
      <c r="M31" s="210">
        <v>3</v>
      </c>
      <c r="N31" s="210">
        <v>3</v>
      </c>
      <c r="O31" s="210">
        <v>3</v>
      </c>
      <c r="P31" s="210">
        <v>3</v>
      </c>
      <c r="Q31" s="210">
        <v>3</v>
      </c>
      <c r="R31" s="210">
        <v>3</v>
      </c>
      <c r="S31" s="210">
        <v>3</v>
      </c>
      <c r="T31" s="210">
        <v>4</v>
      </c>
      <c r="U31" s="210">
        <v>4</v>
      </c>
      <c r="V31" s="210">
        <v>4</v>
      </c>
      <c r="W31" s="210">
        <v>4</v>
      </c>
      <c r="X31" s="210">
        <v>4</v>
      </c>
      <c r="Y31" s="210">
        <v>4</v>
      </c>
      <c r="Z31" s="210">
        <v>4</v>
      </c>
      <c r="AA31" s="210">
        <v>4</v>
      </c>
      <c r="AB31" s="210">
        <v>4</v>
      </c>
      <c r="AC31" s="210">
        <v>4</v>
      </c>
      <c r="AD31" s="210">
        <v>4</v>
      </c>
      <c r="AE31" s="210">
        <v>4</v>
      </c>
      <c r="AF31" s="210">
        <v>4</v>
      </c>
      <c r="AG31" s="210">
        <v>4</v>
      </c>
      <c r="AH31" s="210">
        <v>4</v>
      </c>
      <c r="AI31" s="210">
        <v>4</v>
      </c>
      <c r="AJ31" s="210">
        <v>4</v>
      </c>
      <c r="AK31" s="210">
        <v>4</v>
      </c>
      <c r="AL31" s="210">
        <v>4</v>
      </c>
      <c r="AM31" s="210">
        <v>4</v>
      </c>
      <c r="AN31" s="210">
        <v>4</v>
      </c>
      <c r="AO31" s="210">
        <v>4</v>
      </c>
      <c r="AP31" s="210">
        <v>4</v>
      </c>
      <c r="AQ31" s="210">
        <v>4</v>
      </c>
    </row>
    <row r="32" spans="1:43" ht="15" hidden="1" customHeight="1" outlineLevel="1" x14ac:dyDescent="0.55000000000000004">
      <c r="B32" s="14" t="s">
        <v>80</v>
      </c>
      <c r="C32" s="224"/>
      <c r="D32" s="306"/>
      <c r="F32" s="8" t="s">
        <v>3</v>
      </c>
      <c r="G32" s="45"/>
      <c r="H32" s="10">
        <v>0</v>
      </c>
      <c r="I32" s="10">
        <v>1</v>
      </c>
      <c r="J32" s="10">
        <v>1</v>
      </c>
      <c r="K32" s="10">
        <v>1</v>
      </c>
      <c r="L32" s="10">
        <v>1</v>
      </c>
      <c r="M32" s="10">
        <v>1</v>
      </c>
      <c r="N32" s="10">
        <v>1</v>
      </c>
      <c r="O32" s="10">
        <v>1</v>
      </c>
      <c r="P32" s="10">
        <v>1</v>
      </c>
      <c r="Q32" s="10">
        <v>1</v>
      </c>
      <c r="R32" s="10">
        <v>1</v>
      </c>
      <c r="S32" s="10">
        <v>1</v>
      </c>
      <c r="T32" s="10">
        <v>1</v>
      </c>
      <c r="U32" s="10">
        <v>1</v>
      </c>
      <c r="V32" s="10">
        <v>1</v>
      </c>
      <c r="W32" s="10">
        <v>1</v>
      </c>
      <c r="X32" s="10">
        <v>1</v>
      </c>
      <c r="Y32" s="10">
        <v>1</v>
      </c>
      <c r="Z32" s="10">
        <v>1</v>
      </c>
      <c r="AA32" s="10">
        <v>1</v>
      </c>
      <c r="AB32" s="10">
        <v>1</v>
      </c>
      <c r="AC32" s="10">
        <v>1</v>
      </c>
      <c r="AD32" s="10">
        <v>1</v>
      </c>
      <c r="AE32" s="10">
        <v>1</v>
      </c>
      <c r="AF32" s="10">
        <v>1</v>
      </c>
      <c r="AG32" s="10">
        <v>1</v>
      </c>
      <c r="AH32" s="10">
        <v>1</v>
      </c>
      <c r="AI32" s="10">
        <v>1</v>
      </c>
      <c r="AJ32" s="10">
        <v>1</v>
      </c>
      <c r="AK32" s="10">
        <v>1</v>
      </c>
      <c r="AL32" s="10">
        <v>1</v>
      </c>
      <c r="AM32" s="10">
        <v>1</v>
      </c>
      <c r="AN32" s="10">
        <v>1</v>
      </c>
      <c r="AO32" s="10">
        <v>1</v>
      </c>
      <c r="AP32" s="10">
        <v>1</v>
      </c>
      <c r="AQ32" s="10">
        <v>1</v>
      </c>
    </row>
    <row r="33" spans="1:44" ht="15" customHeight="1" collapsed="1" x14ac:dyDescent="0.55000000000000004">
      <c r="B33" s="14"/>
      <c r="D33" s="315"/>
      <c r="G33" s="45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</row>
    <row r="34" spans="1:44" s="4" customFormat="1" ht="30" customHeight="1" x14ac:dyDescent="0.55000000000000004">
      <c r="A34" s="90"/>
      <c r="B34" s="166" t="s">
        <v>82</v>
      </c>
      <c r="C34" s="173"/>
      <c r="D34" s="341"/>
      <c r="E34" s="160"/>
      <c r="F34" s="174" t="s">
        <v>68</v>
      </c>
      <c r="G34" s="197"/>
      <c r="H34" s="198">
        <f>SUM(H35:H37)</f>
        <v>18000</v>
      </c>
      <c r="I34" s="198">
        <f t="shared" ref="I34:AQ34" si="18">SUM(I35:I37)</f>
        <v>18000</v>
      </c>
      <c r="J34" s="198">
        <f t="shared" si="18"/>
        <v>18000</v>
      </c>
      <c r="K34" s="198">
        <f t="shared" si="18"/>
        <v>18000</v>
      </c>
      <c r="L34" s="198">
        <f t="shared" si="18"/>
        <v>18000</v>
      </c>
      <c r="M34" s="198">
        <f t="shared" si="18"/>
        <v>18000</v>
      </c>
      <c r="N34" s="198">
        <f t="shared" si="18"/>
        <v>18000</v>
      </c>
      <c r="O34" s="198">
        <f t="shared" si="18"/>
        <v>18000</v>
      </c>
      <c r="P34" s="198">
        <f t="shared" si="18"/>
        <v>18000</v>
      </c>
      <c r="Q34" s="198">
        <f t="shared" si="18"/>
        <v>18000</v>
      </c>
      <c r="R34" s="198">
        <f t="shared" si="18"/>
        <v>18000</v>
      </c>
      <c r="S34" s="198">
        <f t="shared" si="18"/>
        <v>18000</v>
      </c>
      <c r="T34" s="198">
        <f t="shared" si="18"/>
        <v>18833.282046163251</v>
      </c>
      <c r="U34" s="198">
        <f t="shared" si="18"/>
        <v>18833.282046163251</v>
      </c>
      <c r="V34" s="198">
        <f t="shared" si="18"/>
        <v>18833.282046163251</v>
      </c>
      <c r="W34" s="198">
        <f t="shared" si="18"/>
        <v>18833.282046163251</v>
      </c>
      <c r="X34" s="198">
        <f t="shared" si="18"/>
        <v>18833.282046163251</v>
      </c>
      <c r="Y34" s="198">
        <f t="shared" si="18"/>
        <v>18833.282046163251</v>
      </c>
      <c r="Z34" s="198">
        <f t="shared" si="18"/>
        <v>18833.282046163251</v>
      </c>
      <c r="AA34" s="198">
        <f t="shared" si="18"/>
        <v>18833.282046163251</v>
      </c>
      <c r="AB34" s="198">
        <f t="shared" si="18"/>
        <v>18833.282046163251</v>
      </c>
      <c r="AC34" s="198">
        <f t="shared" si="18"/>
        <v>18833.282046163251</v>
      </c>
      <c r="AD34" s="198">
        <f t="shared" si="18"/>
        <v>18833.282046163251</v>
      </c>
      <c r="AE34" s="198">
        <f t="shared" si="18"/>
        <v>18833.282046163251</v>
      </c>
      <c r="AF34" s="198">
        <f t="shared" si="18"/>
        <v>19705.139590574167</v>
      </c>
      <c r="AG34" s="198">
        <f t="shared" si="18"/>
        <v>19705.139590574167</v>
      </c>
      <c r="AH34" s="198">
        <f t="shared" si="18"/>
        <v>19705.139590574167</v>
      </c>
      <c r="AI34" s="198">
        <f t="shared" si="18"/>
        <v>19705.139590574167</v>
      </c>
      <c r="AJ34" s="198">
        <f t="shared" si="18"/>
        <v>19705.139590574167</v>
      </c>
      <c r="AK34" s="198">
        <f t="shared" si="18"/>
        <v>19705.139590574167</v>
      </c>
      <c r="AL34" s="198">
        <f t="shared" si="18"/>
        <v>19705.139590574167</v>
      </c>
      <c r="AM34" s="198">
        <f t="shared" si="18"/>
        <v>19705.139590574167</v>
      </c>
      <c r="AN34" s="198">
        <f t="shared" si="18"/>
        <v>19705.139590574167</v>
      </c>
      <c r="AO34" s="198">
        <f t="shared" si="18"/>
        <v>19705.139590574167</v>
      </c>
      <c r="AP34" s="198">
        <f t="shared" si="18"/>
        <v>19705.139590574167</v>
      </c>
      <c r="AQ34" s="198">
        <f t="shared" si="18"/>
        <v>19705.139590574167</v>
      </c>
    </row>
    <row r="35" spans="1:44" ht="15" hidden="1" customHeight="1" outlineLevel="1" x14ac:dyDescent="0.55000000000000004">
      <c r="B35" s="172" t="s">
        <v>165</v>
      </c>
      <c r="C35" s="207" t="s">
        <v>164</v>
      </c>
      <c r="D35" s="309"/>
      <c r="E35" s="207"/>
      <c r="F35" s="211" t="s">
        <v>68</v>
      </c>
      <c r="G35" s="200">
        <v>6000</v>
      </c>
      <c r="H35" s="210">
        <f>$G35*(1+$G$9)^H$6</f>
        <v>6000</v>
      </c>
      <c r="I35" s="210">
        <f t="shared" ref="I35:Q37" si="19">$G35*(1+$G$9)^I$6</f>
        <v>6000</v>
      </c>
      <c r="J35" s="210">
        <f t="shared" si="19"/>
        <v>6000</v>
      </c>
      <c r="K35" s="210">
        <f t="shared" si="19"/>
        <v>6000</v>
      </c>
      <c r="L35" s="210">
        <f t="shared" si="19"/>
        <v>6000</v>
      </c>
      <c r="M35" s="210">
        <f t="shared" si="19"/>
        <v>6000</v>
      </c>
      <c r="N35" s="210">
        <f t="shared" si="19"/>
        <v>6000</v>
      </c>
      <c r="O35" s="210">
        <f t="shared" si="19"/>
        <v>6000</v>
      </c>
      <c r="P35" s="210">
        <f t="shared" si="19"/>
        <v>6000</v>
      </c>
      <c r="Q35" s="210">
        <f t="shared" si="19"/>
        <v>6000</v>
      </c>
      <c r="R35" s="210">
        <f t="shared" ref="R35:AA37" si="20">$G35*(1+$G$9)^R$6</f>
        <v>6000</v>
      </c>
      <c r="S35" s="210">
        <f t="shared" si="20"/>
        <v>6000</v>
      </c>
      <c r="T35" s="210">
        <f t="shared" si="20"/>
        <v>6277.760682054417</v>
      </c>
      <c r="U35" s="210">
        <f t="shared" si="20"/>
        <v>6277.760682054417</v>
      </c>
      <c r="V35" s="210">
        <f t="shared" si="20"/>
        <v>6277.760682054417</v>
      </c>
      <c r="W35" s="210">
        <f t="shared" si="20"/>
        <v>6277.760682054417</v>
      </c>
      <c r="X35" s="210">
        <f t="shared" si="20"/>
        <v>6277.760682054417</v>
      </c>
      <c r="Y35" s="210">
        <f t="shared" si="20"/>
        <v>6277.760682054417</v>
      </c>
      <c r="Z35" s="210">
        <f t="shared" si="20"/>
        <v>6277.760682054417</v>
      </c>
      <c r="AA35" s="210">
        <f t="shared" si="20"/>
        <v>6277.760682054417</v>
      </c>
      <c r="AB35" s="210">
        <f t="shared" ref="AB35:AK37" si="21">$G35*(1+$G$9)^AB$6</f>
        <v>6277.760682054417</v>
      </c>
      <c r="AC35" s="210">
        <f t="shared" si="21"/>
        <v>6277.760682054417</v>
      </c>
      <c r="AD35" s="210">
        <f t="shared" si="21"/>
        <v>6277.760682054417</v>
      </c>
      <c r="AE35" s="210">
        <f t="shared" si="21"/>
        <v>6277.760682054417</v>
      </c>
      <c r="AF35" s="210">
        <f t="shared" si="21"/>
        <v>6568.3798635247222</v>
      </c>
      <c r="AG35" s="210">
        <f t="shared" si="21"/>
        <v>6568.3798635247222</v>
      </c>
      <c r="AH35" s="210">
        <f t="shared" si="21"/>
        <v>6568.3798635247222</v>
      </c>
      <c r="AI35" s="210">
        <f t="shared" si="21"/>
        <v>6568.3798635247222</v>
      </c>
      <c r="AJ35" s="210">
        <f t="shared" si="21"/>
        <v>6568.3798635247222</v>
      </c>
      <c r="AK35" s="210">
        <f t="shared" si="21"/>
        <v>6568.3798635247222</v>
      </c>
      <c r="AL35" s="210">
        <f t="shared" ref="AL35:AQ37" si="22">$G35*(1+$G$9)^AL$6</f>
        <v>6568.3798635247222</v>
      </c>
      <c r="AM35" s="210">
        <f t="shared" si="22"/>
        <v>6568.3798635247222</v>
      </c>
      <c r="AN35" s="210">
        <f t="shared" si="22"/>
        <v>6568.3798635247222</v>
      </c>
      <c r="AO35" s="210">
        <f t="shared" si="22"/>
        <v>6568.3798635247222</v>
      </c>
      <c r="AP35" s="210">
        <f t="shared" si="22"/>
        <v>6568.3798635247222</v>
      </c>
      <c r="AQ35" s="210">
        <f t="shared" si="22"/>
        <v>6568.3798635247222</v>
      </c>
    </row>
    <row r="36" spans="1:44" ht="15" hidden="1" customHeight="1" outlineLevel="1" x14ac:dyDescent="0.55000000000000004">
      <c r="B36" s="14" t="s">
        <v>166</v>
      </c>
      <c r="C36" s="7" t="s">
        <v>164</v>
      </c>
      <c r="D36" s="306"/>
      <c r="F36" s="8" t="s">
        <v>68</v>
      </c>
      <c r="G36" s="45">
        <v>6000</v>
      </c>
      <c r="H36" s="10">
        <f>$G36*(1+$G$9)^H$6</f>
        <v>6000</v>
      </c>
      <c r="I36" s="10">
        <f t="shared" si="19"/>
        <v>6000</v>
      </c>
      <c r="J36" s="10">
        <f t="shared" si="19"/>
        <v>6000</v>
      </c>
      <c r="K36" s="10">
        <f t="shared" si="19"/>
        <v>6000</v>
      </c>
      <c r="L36" s="10">
        <f t="shared" si="19"/>
        <v>6000</v>
      </c>
      <c r="M36" s="10">
        <f t="shared" si="19"/>
        <v>6000</v>
      </c>
      <c r="N36" s="10">
        <f t="shared" si="19"/>
        <v>6000</v>
      </c>
      <c r="O36" s="10">
        <f t="shared" si="19"/>
        <v>6000</v>
      </c>
      <c r="P36" s="10">
        <f t="shared" si="19"/>
        <v>6000</v>
      </c>
      <c r="Q36" s="10">
        <f t="shared" si="19"/>
        <v>6000</v>
      </c>
      <c r="R36" s="10">
        <f t="shared" si="20"/>
        <v>6000</v>
      </c>
      <c r="S36" s="10">
        <f t="shared" si="20"/>
        <v>6000</v>
      </c>
      <c r="T36" s="10">
        <f t="shared" si="20"/>
        <v>6277.760682054417</v>
      </c>
      <c r="U36" s="10">
        <f t="shared" si="20"/>
        <v>6277.760682054417</v>
      </c>
      <c r="V36" s="10">
        <f t="shared" si="20"/>
        <v>6277.760682054417</v>
      </c>
      <c r="W36" s="10">
        <f t="shared" si="20"/>
        <v>6277.760682054417</v>
      </c>
      <c r="X36" s="10">
        <f t="shared" si="20"/>
        <v>6277.760682054417</v>
      </c>
      <c r="Y36" s="10">
        <f t="shared" si="20"/>
        <v>6277.760682054417</v>
      </c>
      <c r="Z36" s="10">
        <f t="shared" si="20"/>
        <v>6277.760682054417</v>
      </c>
      <c r="AA36" s="10">
        <f t="shared" si="20"/>
        <v>6277.760682054417</v>
      </c>
      <c r="AB36" s="10">
        <f t="shared" si="21"/>
        <v>6277.760682054417</v>
      </c>
      <c r="AC36" s="10">
        <f t="shared" si="21"/>
        <v>6277.760682054417</v>
      </c>
      <c r="AD36" s="10">
        <f t="shared" si="21"/>
        <v>6277.760682054417</v>
      </c>
      <c r="AE36" s="10">
        <f t="shared" si="21"/>
        <v>6277.760682054417</v>
      </c>
      <c r="AF36" s="10">
        <f t="shared" si="21"/>
        <v>6568.3798635247222</v>
      </c>
      <c r="AG36" s="10">
        <f t="shared" si="21"/>
        <v>6568.3798635247222</v>
      </c>
      <c r="AH36" s="10">
        <f t="shared" si="21"/>
        <v>6568.3798635247222</v>
      </c>
      <c r="AI36" s="10">
        <f t="shared" si="21"/>
        <v>6568.3798635247222</v>
      </c>
      <c r="AJ36" s="10">
        <f t="shared" si="21"/>
        <v>6568.3798635247222</v>
      </c>
      <c r="AK36" s="10">
        <f t="shared" si="21"/>
        <v>6568.3798635247222</v>
      </c>
      <c r="AL36" s="10">
        <f t="shared" si="22"/>
        <v>6568.3798635247222</v>
      </c>
      <c r="AM36" s="10">
        <f t="shared" si="22"/>
        <v>6568.3798635247222</v>
      </c>
      <c r="AN36" s="10">
        <f t="shared" si="22"/>
        <v>6568.3798635247222</v>
      </c>
      <c r="AO36" s="10">
        <f t="shared" si="22"/>
        <v>6568.3798635247222</v>
      </c>
      <c r="AP36" s="10">
        <f t="shared" si="22"/>
        <v>6568.3798635247222</v>
      </c>
      <c r="AQ36" s="10">
        <f t="shared" si="22"/>
        <v>6568.3798635247222</v>
      </c>
    </row>
    <row r="37" spans="1:44" ht="15" hidden="1" customHeight="1" outlineLevel="1" x14ac:dyDescent="0.55000000000000004">
      <c r="B37" s="172" t="s">
        <v>310</v>
      </c>
      <c r="C37" s="207" t="s">
        <v>164</v>
      </c>
      <c r="D37" s="309"/>
      <c r="E37" s="207"/>
      <c r="F37" s="211" t="s">
        <v>68</v>
      </c>
      <c r="G37" s="200">
        <v>6000</v>
      </c>
      <c r="H37" s="210">
        <f>$G37*(1+$G$9)^H$6</f>
        <v>6000</v>
      </c>
      <c r="I37" s="210">
        <f t="shared" si="19"/>
        <v>6000</v>
      </c>
      <c r="J37" s="210">
        <f t="shared" si="19"/>
        <v>6000</v>
      </c>
      <c r="K37" s="210">
        <f t="shared" si="19"/>
        <v>6000</v>
      </c>
      <c r="L37" s="210">
        <f t="shared" si="19"/>
        <v>6000</v>
      </c>
      <c r="M37" s="210">
        <f t="shared" si="19"/>
        <v>6000</v>
      </c>
      <c r="N37" s="210">
        <f t="shared" si="19"/>
        <v>6000</v>
      </c>
      <c r="O37" s="210">
        <f t="shared" si="19"/>
        <v>6000</v>
      </c>
      <c r="P37" s="210">
        <f t="shared" si="19"/>
        <v>6000</v>
      </c>
      <c r="Q37" s="210">
        <f t="shared" si="19"/>
        <v>6000</v>
      </c>
      <c r="R37" s="210">
        <f t="shared" si="20"/>
        <v>6000</v>
      </c>
      <c r="S37" s="210">
        <f t="shared" si="20"/>
        <v>6000</v>
      </c>
      <c r="T37" s="210">
        <f t="shared" si="20"/>
        <v>6277.760682054417</v>
      </c>
      <c r="U37" s="210">
        <f t="shared" si="20"/>
        <v>6277.760682054417</v>
      </c>
      <c r="V37" s="210">
        <f t="shared" si="20"/>
        <v>6277.760682054417</v>
      </c>
      <c r="W37" s="210">
        <f t="shared" si="20"/>
        <v>6277.760682054417</v>
      </c>
      <c r="X37" s="210">
        <f t="shared" si="20"/>
        <v>6277.760682054417</v>
      </c>
      <c r="Y37" s="210">
        <f t="shared" si="20"/>
        <v>6277.760682054417</v>
      </c>
      <c r="Z37" s="210">
        <f t="shared" si="20"/>
        <v>6277.760682054417</v>
      </c>
      <c r="AA37" s="210">
        <f t="shared" si="20"/>
        <v>6277.760682054417</v>
      </c>
      <c r="AB37" s="210">
        <f t="shared" si="21"/>
        <v>6277.760682054417</v>
      </c>
      <c r="AC37" s="210">
        <f t="shared" si="21"/>
        <v>6277.760682054417</v>
      </c>
      <c r="AD37" s="210">
        <f t="shared" si="21"/>
        <v>6277.760682054417</v>
      </c>
      <c r="AE37" s="210">
        <f t="shared" si="21"/>
        <v>6277.760682054417</v>
      </c>
      <c r="AF37" s="210">
        <f t="shared" si="21"/>
        <v>6568.3798635247222</v>
      </c>
      <c r="AG37" s="210">
        <f t="shared" si="21"/>
        <v>6568.3798635247222</v>
      </c>
      <c r="AH37" s="210">
        <f t="shared" si="21"/>
        <v>6568.3798635247222</v>
      </c>
      <c r="AI37" s="210">
        <f t="shared" si="21"/>
        <v>6568.3798635247222</v>
      </c>
      <c r="AJ37" s="210">
        <f t="shared" si="21"/>
        <v>6568.3798635247222</v>
      </c>
      <c r="AK37" s="210">
        <f t="shared" si="21"/>
        <v>6568.3798635247222</v>
      </c>
      <c r="AL37" s="210">
        <f t="shared" si="22"/>
        <v>6568.3798635247222</v>
      </c>
      <c r="AM37" s="210">
        <f t="shared" si="22"/>
        <v>6568.3798635247222</v>
      </c>
      <c r="AN37" s="210">
        <f t="shared" si="22"/>
        <v>6568.3798635247222</v>
      </c>
      <c r="AO37" s="210">
        <f t="shared" si="22"/>
        <v>6568.3798635247222</v>
      </c>
      <c r="AP37" s="210">
        <f t="shared" si="22"/>
        <v>6568.3798635247222</v>
      </c>
      <c r="AQ37" s="210">
        <f t="shared" si="22"/>
        <v>6568.3798635247222</v>
      </c>
    </row>
    <row r="38" spans="1:44" ht="15" customHeight="1" collapsed="1" x14ac:dyDescent="0.55000000000000004">
      <c r="B38" s="14"/>
      <c r="D38" s="306"/>
      <c r="G38" s="45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</row>
    <row r="39" spans="1:44" s="4" customFormat="1" ht="30" customHeight="1" x14ac:dyDescent="0.55000000000000004">
      <c r="A39" s="90"/>
      <c r="B39" s="166" t="s">
        <v>318</v>
      </c>
      <c r="C39" s="173"/>
      <c r="D39" s="314"/>
      <c r="E39" s="160"/>
      <c r="F39" s="174" t="s">
        <v>68</v>
      </c>
      <c r="G39" s="197"/>
      <c r="H39" s="198">
        <f>SUM(H40:H44)</f>
        <v>4530</v>
      </c>
      <c r="I39" s="198">
        <f t="shared" ref="I39:AQ39" si="23">SUM(I40:I44)</f>
        <v>4530</v>
      </c>
      <c r="J39" s="198">
        <f t="shared" si="23"/>
        <v>4530</v>
      </c>
      <c r="K39" s="198">
        <f t="shared" si="23"/>
        <v>4530</v>
      </c>
      <c r="L39" s="198">
        <f t="shared" si="23"/>
        <v>4530</v>
      </c>
      <c r="M39" s="198">
        <f t="shared" si="23"/>
        <v>4530</v>
      </c>
      <c r="N39" s="198">
        <f t="shared" si="23"/>
        <v>4530</v>
      </c>
      <c r="O39" s="198">
        <f t="shared" si="23"/>
        <v>4530</v>
      </c>
      <c r="P39" s="198">
        <f t="shared" si="23"/>
        <v>4530</v>
      </c>
      <c r="Q39" s="198">
        <f t="shared" si="23"/>
        <v>4530</v>
      </c>
      <c r="R39" s="198">
        <f t="shared" si="23"/>
        <v>4530</v>
      </c>
      <c r="S39" s="198">
        <f t="shared" si="23"/>
        <v>4530</v>
      </c>
      <c r="T39" s="198">
        <f t="shared" si="23"/>
        <v>4739.7093149510847</v>
      </c>
      <c r="U39" s="198">
        <f t="shared" si="23"/>
        <v>4739.7093149510847</v>
      </c>
      <c r="V39" s="198">
        <f t="shared" si="23"/>
        <v>4739.7093149510847</v>
      </c>
      <c r="W39" s="198">
        <f t="shared" si="23"/>
        <v>4739.7093149510847</v>
      </c>
      <c r="X39" s="198">
        <f t="shared" si="23"/>
        <v>4739.7093149510847</v>
      </c>
      <c r="Y39" s="198">
        <f t="shared" si="23"/>
        <v>4739.7093149510847</v>
      </c>
      <c r="Z39" s="198">
        <f t="shared" si="23"/>
        <v>4739.7093149510847</v>
      </c>
      <c r="AA39" s="198">
        <f t="shared" si="23"/>
        <v>4739.7093149510847</v>
      </c>
      <c r="AB39" s="198">
        <f t="shared" si="23"/>
        <v>4739.7093149510847</v>
      </c>
      <c r="AC39" s="198">
        <f t="shared" si="23"/>
        <v>4739.7093149510847</v>
      </c>
      <c r="AD39" s="198">
        <f t="shared" si="23"/>
        <v>4739.7093149510847</v>
      </c>
      <c r="AE39" s="198">
        <f t="shared" si="23"/>
        <v>4739.7093149510847</v>
      </c>
      <c r="AF39" s="198">
        <f t="shared" si="23"/>
        <v>4959.1267969611654</v>
      </c>
      <c r="AG39" s="198">
        <f t="shared" si="23"/>
        <v>4959.1267969611654</v>
      </c>
      <c r="AH39" s="198">
        <f t="shared" si="23"/>
        <v>4959.1267969611654</v>
      </c>
      <c r="AI39" s="198">
        <f t="shared" si="23"/>
        <v>4959.1267969611654</v>
      </c>
      <c r="AJ39" s="198">
        <f t="shared" si="23"/>
        <v>4959.1267969611654</v>
      </c>
      <c r="AK39" s="198">
        <f t="shared" si="23"/>
        <v>4959.1267969611654</v>
      </c>
      <c r="AL39" s="198">
        <f t="shared" si="23"/>
        <v>4959.1267969611654</v>
      </c>
      <c r="AM39" s="198">
        <f t="shared" si="23"/>
        <v>4959.1267969611654</v>
      </c>
      <c r="AN39" s="198">
        <f t="shared" si="23"/>
        <v>4959.1267969611654</v>
      </c>
      <c r="AO39" s="198">
        <f t="shared" si="23"/>
        <v>4959.1267969611654</v>
      </c>
      <c r="AP39" s="198">
        <f t="shared" si="23"/>
        <v>4959.1267969611654</v>
      </c>
      <c r="AQ39" s="198">
        <f t="shared" si="23"/>
        <v>4959.1267969611654</v>
      </c>
    </row>
    <row r="40" spans="1:44" ht="15" hidden="1" customHeight="1" outlineLevel="1" x14ac:dyDescent="0.55000000000000004">
      <c r="B40" s="172" t="s">
        <v>85</v>
      </c>
      <c r="C40" s="207" t="s">
        <v>315</v>
      </c>
      <c r="D40" s="339" t="s">
        <v>314</v>
      </c>
      <c r="E40" s="207"/>
      <c r="F40" s="211" t="s">
        <v>68</v>
      </c>
      <c r="G40" s="200">
        <f>510*3</f>
        <v>1530</v>
      </c>
      <c r="H40" s="210">
        <f>$G40*(1+$G$9)^H$6</f>
        <v>1530</v>
      </c>
      <c r="I40" s="210">
        <f t="shared" ref="I40:AQ44" si="24">$G40*(1+$G$9)^I$6</f>
        <v>1530</v>
      </c>
      <c r="J40" s="210">
        <f t="shared" si="24"/>
        <v>1530</v>
      </c>
      <c r="K40" s="210">
        <f t="shared" si="24"/>
        <v>1530</v>
      </c>
      <c r="L40" s="210">
        <f t="shared" si="24"/>
        <v>1530</v>
      </c>
      <c r="M40" s="210">
        <f t="shared" si="24"/>
        <v>1530</v>
      </c>
      <c r="N40" s="210">
        <f t="shared" si="24"/>
        <v>1530</v>
      </c>
      <c r="O40" s="210">
        <f t="shared" si="24"/>
        <v>1530</v>
      </c>
      <c r="P40" s="210">
        <f t="shared" si="24"/>
        <v>1530</v>
      </c>
      <c r="Q40" s="210">
        <f t="shared" si="24"/>
        <v>1530</v>
      </c>
      <c r="R40" s="210">
        <f t="shared" si="24"/>
        <v>1530</v>
      </c>
      <c r="S40" s="210">
        <f t="shared" si="24"/>
        <v>1530</v>
      </c>
      <c r="T40" s="210">
        <f t="shared" si="24"/>
        <v>1600.8289739238762</v>
      </c>
      <c r="U40" s="210">
        <f t="shared" si="24"/>
        <v>1600.8289739238762</v>
      </c>
      <c r="V40" s="210">
        <f t="shared" si="24"/>
        <v>1600.8289739238762</v>
      </c>
      <c r="W40" s="210">
        <f t="shared" si="24"/>
        <v>1600.8289739238762</v>
      </c>
      <c r="X40" s="210">
        <f t="shared" si="24"/>
        <v>1600.8289739238762</v>
      </c>
      <c r="Y40" s="210">
        <f t="shared" si="24"/>
        <v>1600.8289739238762</v>
      </c>
      <c r="Z40" s="210">
        <f t="shared" si="24"/>
        <v>1600.8289739238762</v>
      </c>
      <c r="AA40" s="210">
        <f t="shared" si="24"/>
        <v>1600.8289739238762</v>
      </c>
      <c r="AB40" s="210">
        <f t="shared" si="24"/>
        <v>1600.8289739238762</v>
      </c>
      <c r="AC40" s="210">
        <f t="shared" si="24"/>
        <v>1600.8289739238762</v>
      </c>
      <c r="AD40" s="210">
        <f t="shared" si="24"/>
        <v>1600.8289739238762</v>
      </c>
      <c r="AE40" s="210">
        <f t="shared" si="24"/>
        <v>1600.8289739238762</v>
      </c>
      <c r="AF40" s="210">
        <f t="shared" si="24"/>
        <v>1674.9368651988041</v>
      </c>
      <c r="AG40" s="210">
        <f t="shared" si="24"/>
        <v>1674.9368651988041</v>
      </c>
      <c r="AH40" s="210">
        <f t="shared" si="24"/>
        <v>1674.9368651988041</v>
      </c>
      <c r="AI40" s="210">
        <f t="shared" si="24"/>
        <v>1674.9368651988041</v>
      </c>
      <c r="AJ40" s="210">
        <f t="shared" si="24"/>
        <v>1674.9368651988041</v>
      </c>
      <c r="AK40" s="210">
        <f t="shared" si="24"/>
        <v>1674.9368651988041</v>
      </c>
      <c r="AL40" s="210">
        <f t="shared" si="24"/>
        <v>1674.9368651988041</v>
      </c>
      <c r="AM40" s="210">
        <f t="shared" si="24"/>
        <v>1674.9368651988041</v>
      </c>
      <c r="AN40" s="210">
        <f t="shared" si="24"/>
        <v>1674.9368651988041</v>
      </c>
      <c r="AO40" s="210">
        <f t="shared" si="24"/>
        <v>1674.9368651988041</v>
      </c>
      <c r="AP40" s="210">
        <f t="shared" si="24"/>
        <v>1674.9368651988041</v>
      </c>
      <c r="AQ40" s="210">
        <f t="shared" si="24"/>
        <v>1674.9368651988041</v>
      </c>
    </row>
    <row r="41" spans="1:44" s="14" customFormat="1" ht="15" hidden="1" customHeight="1" outlineLevel="1" x14ac:dyDescent="0.55000000000000004">
      <c r="A41" s="30"/>
      <c r="B41" s="207" t="s">
        <v>170</v>
      </c>
      <c r="C41" s="207" t="s">
        <v>322</v>
      </c>
      <c r="D41" s="309"/>
      <c r="E41" s="207"/>
      <c r="F41" s="211" t="s">
        <v>68</v>
      </c>
      <c r="G41" s="200">
        <v>3000</v>
      </c>
      <c r="H41" s="32">
        <f>$G41*(1+$G$9)^H$6</f>
        <v>3000</v>
      </c>
      <c r="I41" s="32">
        <f t="shared" ref="I41:AQ41" si="25">$G41*(1+$G$9)^I$6</f>
        <v>3000</v>
      </c>
      <c r="J41" s="32">
        <f t="shared" si="25"/>
        <v>3000</v>
      </c>
      <c r="K41" s="32">
        <f t="shared" si="25"/>
        <v>3000</v>
      </c>
      <c r="L41" s="32">
        <f t="shared" si="25"/>
        <v>3000</v>
      </c>
      <c r="M41" s="32">
        <f t="shared" si="25"/>
        <v>3000</v>
      </c>
      <c r="N41" s="32">
        <f t="shared" si="25"/>
        <v>3000</v>
      </c>
      <c r="O41" s="32">
        <f t="shared" si="25"/>
        <v>3000</v>
      </c>
      <c r="P41" s="32">
        <f t="shared" si="25"/>
        <v>3000</v>
      </c>
      <c r="Q41" s="32">
        <f t="shared" si="25"/>
        <v>3000</v>
      </c>
      <c r="R41" s="32">
        <f t="shared" si="25"/>
        <v>3000</v>
      </c>
      <c r="S41" s="32">
        <f t="shared" si="25"/>
        <v>3000</v>
      </c>
      <c r="T41" s="32">
        <f t="shared" si="25"/>
        <v>3138.8803410272085</v>
      </c>
      <c r="U41" s="32">
        <f t="shared" si="25"/>
        <v>3138.8803410272085</v>
      </c>
      <c r="V41" s="32">
        <f t="shared" si="25"/>
        <v>3138.8803410272085</v>
      </c>
      <c r="W41" s="32">
        <f t="shared" si="25"/>
        <v>3138.8803410272085</v>
      </c>
      <c r="X41" s="32">
        <f t="shared" si="25"/>
        <v>3138.8803410272085</v>
      </c>
      <c r="Y41" s="32">
        <f t="shared" si="25"/>
        <v>3138.8803410272085</v>
      </c>
      <c r="Z41" s="32">
        <f t="shared" si="25"/>
        <v>3138.8803410272085</v>
      </c>
      <c r="AA41" s="32">
        <f t="shared" si="25"/>
        <v>3138.8803410272085</v>
      </c>
      <c r="AB41" s="32">
        <f t="shared" si="25"/>
        <v>3138.8803410272085</v>
      </c>
      <c r="AC41" s="32">
        <f t="shared" si="25"/>
        <v>3138.8803410272085</v>
      </c>
      <c r="AD41" s="32">
        <f t="shared" si="25"/>
        <v>3138.8803410272085</v>
      </c>
      <c r="AE41" s="32">
        <f t="shared" si="25"/>
        <v>3138.8803410272085</v>
      </c>
      <c r="AF41" s="32">
        <f t="shared" si="25"/>
        <v>3284.1899317623611</v>
      </c>
      <c r="AG41" s="32">
        <f t="shared" si="25"/>
        <v>3284.1899317623611</v>
      </c>
      <c r="AH41" s="32">
        <f t="shared" si="25"/>
        <v>3284.1899317623611</v>
      </c>
      <c r="AI41" s="32">
        <f t="shared" si="25"/>
        <v>3284.1899317623611</v>
      </c>
      <c r="AJ41" s="32">
        <f t="shared" si="25"/>
        <v>3284.1899317623611</v>
      </c>
      <c r="AK41" s="32">
        <f t="shared" si="25"/>
        <v>3284.1899317623611</v>
      </c>
      <c r="AL41" s="32">
        <f t="shared" si="25"/>
        <v>3284.1899317623611</v>
      </c>
      <c r="AM41" s="32">
        <f t="shared" si="25"/>
        <v>3284.1899317623611</v>
      </c>
      <c r="AN41" s="32">
        <f t="shared" si="25"/>
        <v>3284.1899317623611</v>
      </c>
      <c r="AO41" s="32">
        <f t="shared" si="25"/>
        <v>3284.1899317623611</v>
      </c>
      <c r="AP41" s="32">
        <f t="shared" si="25"/>
        <v>3284.1899317623611</v>
      </c>
      <c r="AQ41" s="32">
        <f t="shared" si="25"/>
        <v>3284.1899317623611</v>
      </c>
    </row>
    <row r="42" spans="1:44" ht="15" hidden="1" customHeight="1" outlineLevel="1" x14ac:dyDescent="0.55000000000000004">
      <c r="B42" s="7" t="s">
        <v>84</v>
      </c>
      <c r="C42" s="7" t="s">
        <v>86</v>
      </c>
      <c r="D42" s="306"/>
      <c r="F42" s="8" t="s">
        <v>68</v>
      </c>
      <c r="G42" s="45"/>
      <c r="H42" s="210">
        <f>$G42*(1+$G$9)^H$6</f>
        <v>0</v>
      </c>
      <c r="I42" s="210">
        <f t="shared" si="24"/>
        <v>0</v>
      </c>
      <c r="J42" s="210">
        <f t="shared" si="24"/>
        <v>0</v>
      </c>
      <c r="K42" s="210">
        <f t="shared" si="24"/>
        <v>0</v>
      </c>
      <c r="L42" s="210">
        <f t="shared" si="24"/>
        <v>0</v>
      </c>
      <c r="M42" s="210">
        <f t="shared" si="24"/>
        <v>0</v>
      </c>
      <c r="N42" s="210">
        <f t="shared" si="24"/>
        <v>0</v>
      </c>
      <c r="O42" s="210">
        <f t="shared" si="24"/>
        <v>0</v>
      </c>
      <c r="P42" s="210">
        <f t="shared" si="24"/>
        <v>0</v>
      </c>
      <c r="Q42" s="210">
        <f t="shared" si="24"/>
        <v>0</v>
      </c>
      <c r="R42" s="210">
        <f t="shared" si="24"/>
        <v>0</v>
      </c>
      <c r="S42" s="210">
        <f t="shared" si="24"/>
        <v>0</v>
      </c>
      <c r="T42" s="210">
        <f t="shared" si="24"/>
        <v>0</v>
      </c>
      <c r="U42" s="210">
        <f t="shared" si="24"/>
        <v>0</v>
      </c>
      <c r="V42" s="210">
        <f t="shared" si="24"/>
        <v>0</v>
      </c>
      <c r="W42" s="210">
        <f t="shared" si="24"/>
        <v>0</v>
      </c>
      <c r="X42" s="210">
        <f t="shared" si="24"/>
        <v>0</v>
      </c>
      <c r="Y42" s="210">
        <f t="shared" si="24"/>
        <v>0</v>
      </c>
      <c r="Z42" s="210">
        <f t="shared" si="24"/>
        <v>0</v>
      </c>
      <c r="AA42" s="210">
        <f t="shared" si="24"/>
        <v>0</v>
      </c>
      <c r="AB42" s="210">
        <f t="shared" si="24"/>
        <v>0</v>
      </c>
      <c r="AC42" s="210">
        <f t="shared" si="24"/>
        <v>0</v>
      </c>
      <c r="AD42" s="210">
        <f t="shared" si="24"/>
        <v>0</v>
      </c>
      <c r="AE42" s="210">
        <f t="shared" si="24"/>
        <v>0</v>
      </c>
      <c r="AF42" s="210">
        <f t="shared" si="24"/>
        <v>0</v>
      </c>
      <c r="AG42" s="210">
        <f t="shared" si="24"/>
        <v>0</v>
      </c>
      <c r="AH42" s="210">
        <f t="shared" si="24"/>
        <v>0</v>
      </c>
      <c r="AI42" s="210">
        <f t="shared" si="24"/>
        <v>0</v>
      </c>
      <c r="AJ42" s="210">
        <f t="shared" si="24"/>
        <v>0</v>
      </c>
      <c r="AK42" s="210">
        <f t="shared" si="24"/>
        <v>0</v>
      </c>
      <c r="AL42" s="210">
        <f t="shared" si="24"/>
        <v>0</v>
      </c>
      <c r="AM42" s="210">
        <f t="shared" si="24"/>
        <v>0</v>
      </c>
      <c r="AN42" s="210">
        <f t="shared" si="24"/>
        <v>0</v>
      </c>
      <c r="AO42" s="210">
        <f t="shared" si="24"/>
        <v>0</v>
      </c>
      <c r="AP42" s="210">
        <f t="shared" si="24"/>
        <v>0</v>
      </c>
      <c r="AQ42" s="210">
        <f t="shared" si="24"/>
        <v>0</v>
      </c>
    </row>
    <row r="43" spans="1:44" ht="15" hidden="1" customHeight="1" outlineLevel="1" x14ac:dyDescent="0.55000000000000004">
      <c r="B43" s="207" t="s">
        <v>83</v>
      </c>
      <c r="C43" s="207" t="s">
        <v>87</v>
      </c>
      <c r="D43" s="309"/>
      <c r="E43" s="207"/>
      <c r="F43" s="211" t="s">
        <v>68</v>
      </c>
      <c r="G43" s="200"/>
      <c r="H43" s="210">
        <f t="shared" ref="H43:W44" si="26">$G43*(1+$G$9)^H$6</f>
        <v>0</v>
      </c>
      <c r="I43" s="210">
        <f t="shared" si="26"/>
        <v>0</v>
      </c>
      <c r="J43" s="210">
        <f t="shared" si="26"/>
        <v>0</v>
      </c>
      <c r="K43" s="210">
        <f t="shared" si="26"/>
        <v>0</v>
      </c>
      <c r="L43" s="210">
        <f t="shared" si="26"/>
        <v>0</v>
      </c>
      <c r="M43" s="210">
        <f t="shared" si="26"/>
        <v>0</v>
      </c>
      <c r="N43" s="210">
        <f t="shared" si="26"/>
        <v>0</v>
      </c>
      <c r="O43" s="210">
        <f t="shared" si="26"/>
        <v>0</v>
      </c>
      <c r="P43" s="210">
        <f t="shared" si="26"/>
        <v>0</v>
      </c>
      <c r="Q43" s="210">
        <f t="shared" si="26"/>
        <v>0</v>
      </c>
      <c r="R43" s="210">
        <f t="shared" si="26"/>
        <v>0</v>
      </c>
      <c r="S43" s="210">
        <f t="shared" si="26"/>
        <v>0</v>
      </c>
      <c r="T43" s="210">
        <f t="shared" si="26"/>
        <v>0</v>
      </c>
      <c r="U43" s="210">
        <f t="shared" si="26"/>
        <v>0</v>
      </c>
      <c r="V43" s="210">
        <f t="shared" si="26"/>
        <v>0</v>
      </c>
      <c r="W43" s="210">
        <f t="shared" si="26"/>
        <v>0</v>
      </c>
      <c r="X43" s="210">
        <f t="shared" si="24"/>
        <v>0</v>
      </c>
      <c r="Y43" s="210">
        <f t="shared" si="24"/>
        <v>0</v>
      </c>
      <c r="Z43" s="210">
        <f t="shared" si="24"/>
        <v>0</v>
      </c>
      <c r="AA43" s="210">
        <f t="shared" si="24"/>
        <v>0</v>
      </c>
      <c r="AB43" s="210">
        <f t="shared" si="24"/>
        <v>0</v>
      </c>
      <c r="AC43" s="210">
        <f t="shared" si="24"/>
        <v>0</v>
      </c>
      <c r="AD43" s="210">
        <f t="shared" si="24"/>
        <v>0</v>
      </c>
      <c r="AE43" s="210">
        <f t="shared" si="24"/>
        <v>0</v>
      </c>
      <c r="AF43" s="210">
        <f t="shared" si="24"/>
        <v>0</v>
      </c>
      <c r="AG43" s="210">
        <f t="shared" si="24"/>
        <v>0</v>
      </c>
      <c r="AH43" s="210">
        <f t="shared" si="24"/>
        <v>0</v>
      </c>
      <c r="AI43" s="210">
        <f t="shared" si="24"/>
        <v>0</v>
      </c>
      <c r="AJ43" s="210">
        <f t="shared" si="24"/>
        <v>0</v>
      </c>
      <c r="AK43" s="210">
        <f t="shared" si="24"/>
        <v>0</v>
      </c>
      <c r="AL43" s="210">
        <f t="shared" si="24"/>
        <v>0</v>
      </c>
      <c r="AM43" s="210">
        <f t="shared" si="24"/>
        <v>0</v>
      </c>
      <c r="AN43" s="210">
        <f t="shared" si="24"/>
        <v>0</v>
      </c>
      <c r="AO43" s="210">
        <f t="shared" si="24"/>
        <v>0</v>
      </c>
      <c r="AP43" s="210">
        <f t="shared" si="24"/>
        <v>0</v>
      </c>
      <c r="AQ43" s="210">
        <f t="shared" si="24"/>
        <v>0</v>
      </c>
    </row>
    <row r="44" spans="1:44" ht="15" hidden="1" customHeight="1" outlineLevel="1" x14ac:dyDescent="0.55000000000000004">
      <c r="B44" s="207" t="s">
        <v>92</v>
      </c>
      <c r="C44" s="207" t="s">
        <v>93</v>
      </c>
      <c r="D44" s="309"/>
      <c r="E44" s="207"/>
      <c r="F44" s="211" t="s">
        <v>68</v>
      </c>
      <c r="G44" s="200"/>
      <c r="H44" s="210">
        <f t="shared" si="26"/>
        <v>0</v>
      </c>
      <c r="I44" s="210">
        <f t="shared" si="24"/>
        <v>0</v>
      </c>
      <c r="J44" s="210">
        <f t="shared" si="24"/>
        <v>0</v>
      </c>
      <c r="K44" s="210">
        <f t="shared" si="24"/>
        <v>0</v>
      </c>
      <c r="L44" s="210">
        <f t="shared" si="24"/>
        <v>0</v>
      </c>
      <c r="M44" s="210">
        <f t="shared" si="24"/>
        <v>0</v>
      </c>
      <c r="N44" s="210">
        <f t="shared" si="24"/>
        <v>0</v>
      </c>
      <c r="O44" s="210">
        <f t="shared" si="24"/>
        <v>0</v>
      </c>
      <c r="P44" s="210">
        <f t="shared" si="24"/>
        <v>0</v>
      </c>
      <c r="Q44" s="210">
        <f t="shared" si="24"/>
        <v>0</v>
      </c>
      <c r="R44" s="210">
        <f t="shared" si="24"/>
        <v>0</v>
      </c>
      <c r="S44" s="210">
        <f t="shared" si="24"/>
        <v>0</v>
      </c>
      <c r="T44" s="210">
        <f t="shared" si="24"/>
        <v>0</v>
      </c>
      <c r="U44" s="210">
        <f t="shared" si="24"/>
        <v>0</v>
      </c>
      <c r="V44" s="210">
        <f t="shared" si="24"/>
        <v>0</v>
      </c>
      <c r="W44" s="210">
        <f t="shared" si="24"/>
        <v>0</v>
      </c>
      <c r="X44" s="210">
        <f t="shared" si="24"/>
        <v>0</v>
      </c>
      <c r="Y44" s="210">
        <f t="shared" si="24"/>
        <v>0</v>
      </c>
      <c r="Z44" s="210">
        <f t="shared" si="24"/>
        <v>0</v>
      </c>
      <c r="AA44" s="210">
        <f t="shared" si="24"/>
        <v>0</v>
      </c>
      <c r="AB44" s="210">
        <f t="shared" si="24"/>
        <v>0</v>
      </c>
      <c r="AC44" s="210">
        <f t="shared" si="24"/>
        <v>0</v>
      </c>
      <c r="AD44" s="210">
        <f t="shared" si="24"/>
        <v>0</v>
      </c>
      <c r="AE44" s="210">
        <f t="shared" si="24"/>
        <v>0</v>
      </c>
      <c r="AF44" s="210">
        <f t="shared" si="24"/>
        <v>0</v>
      </c>
      <c r="AG44" s="210">
        <f t="shared" si="24"/>
        <v>0</v>
      </c>
      <c r="AH44" s="210">
        <f t="shared" si="24"/>
        <v>0</v>
      </c>
      <c r="AI44" s="210">
        <f t="shared" si="24"/>
        <v>0</v>
      </c>
      <c r="AJ44" s="210">
        <f t="shared" si="24"/>
        <v>0</v>
      </c>
      <c r="AK44" s="210">
        <f t="shared" si="24"/>
        <v>0</v>
      </c>
      <c r="AL44" s="210">
        <f t="shared" si="24"/>
        <v>0</v>
      </c>
      <c r="AM44" s="210">
        <f t="shared" si="24"/>
        <v>0</v>
      </c>
      <c r="AN44" s="210">
        <f t="shared" si="24"/>
        <v>0</v>
      </c>
      <c r="AO44" s="210">
        <f t="shared" si="24"/>
        <v>0</v>
      </c>
      <c r="AP44" s="210">
        <f t="shared" si="24"/>
        <v>0</v>
      </c>
      <c r="AQ44" s="210">
        <f t="shared" si="24"/>
        <v>0</v>
      </c>
    </row>
    <row r="45" spans="1:44" ht="15" customHeight="1" collapsed="1" x14ac:dyDescent="0.55000000000000004">
      <c r="B45" s="14"/>
      <c r="D45" s="315"/>
      <c r="G45" s="45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</row>
    <row r="46" spans="1:44" s="3" customFormat="1" ht="30" customHeight="1" x14ac:dyDescent="0.55000000000000004">
      <c r="A46" s="221"/>
      <c r="B46" s="91" t="s">
        <v>209</v>
      </c>
      <c r="D46" s="307"/>
      <c r="E46" s="137"/>
      <c r="F46" s="29" t="s">
        <v>68</v>
      </c>
      <c r="G46" s="28"/>
      <c r="H46" s="28">
        <f t="shared" ref="H46:AQ46" si="27">SUM(H47,H49)</f>
        <v>7438.9882451612893</v>
      </c>
      <c r="I46" s="28">
        <f t="shared" si="27"/>
        <v>12238.98824516129</v>
      </c>
      <c r="J46" s="28">
        <f t="shared" si="27"/>
        <v>16438.98824516129</v>
      </c>
      <c r="K46" s="28">
        <f t="shared" si="27"/>
        <v>12238.98824516129</v>
      </c>
      <c r="L46" s="28">
        <f t="shared" si="27"/>
        <v>12238.98824516129</v>
      </c>
      <c r="M46" s="28">
        <f t="shared" si="27"/>
        <v>16438.98824516129</v>
      </c>
      <c r="N46" s="28">
        <f t="shared" si="27"/>
        <v>16438.98824516129</v>
      </c>
      <c r="O46" s="28">
        <f t="shared" si="27"/>
        <v>16438.98824516129</v>
      </c>
      <c r="P46" s="28">
        <f t="shared" si="27"/>
        <v>16438.98824516129</v>
      </c>
      <c r="Q46" s="28">
        <f t="shared" si="27"/>
        <v>16438.98824516129</v>
      </c>
      <c r="R46" s="28">
        <f t="shared" si="27"/>
        <v>16438.98824516129</v>
      </c>
      <c r="S46" s="28">
        <f t="shared" si="27"/>
        <v>16438.98824516129</v>
      </c>
      <c r="T46" s="28">
        <f t="shared" si="27"/>
        <v>22222.214222014914</v>
      </c>
      <c r="U46" s="28">
        <f t="shared" si="27"/>
        <v>22222.214222014914</v>
      </c>
      <c r="V46" s="28">
        <f t="shared" si="27"/>
        <v>22222.214222014914</v>
      </c>
      <c r="W46" s="28">
        <f t="shared" si="27"/>
        <v>22222.214222014914</v>
      </c>
      <c r="X46" s="28">
        <f t="shared" si="27"/>
        <v>22222.214222014914</v>
      </c>
      <c r="Y46" s="28">
        <f t="shared" si="27"/>
        <v>22222.214222014914</v>
      </c>
      <c r="Z46" s="28">
        <f t="shared" si="27"/>
        <v>22222.214222014914</v>
      </c>
      <c r="AA46" s="28">
        <f t="shared" si="27"/>
        <v>22222.214222014914</v>
      </c>
      <c r="AB46" s="28">
        <f t="shared" si="27"/>
        <v>22222.214222014914</v>
      </c>
      <c r="AC46" s="28">
        <f t="shared" si="27"/>
        <v>22222.214222014914</v>
      </c>
      <c r="AD46" s="28">
        <f t="shared" si="27"/>
        <v>22222.214222014914</v>
      </c>
      <c r="AE46" s="28">
        <f t="shared" si="27"/>
        <v>22222.214222014914</v>
      </c>
      <c r="AF46" s="28">
        <f t="shared" si="27"/>
        <v>23250.957118525945</v>
      </c>
      <c r="AG46" s="28">
        <f t="shared" si="27"/>
        <v>23250.957118525945</v>
      </c>
      <c r="AH46" s="28">
        <f t="shared" si="27"/>
        <v>23250.957118525945</v>
      </c>
      <c r="AI46" s="28">
        <f t="shared" si="27"/>
        <v>23250.957118525945</v>
      </c>
      <c r="AJ46" s="28">
        <f t="shared" si="27"/>
        <v>23250.957118525945</v>
      </c>
      <c r="AK46" s="28">
        <f t="shared" si="27"/>
        <v>23250.957118525945</v>
      </c>
      <c r="AL46" s="28">
        <f t="shared" si="27"/>
        <v>23250.957118525945</v>
      </c>
      <c r="AM46" s="28">
        <f t="shared" si="27"/>
        <v>23250.957118525945</v>
      </c>
      <c r="AN46" s="28">
        <f t="shared" si="27"/>
        <v>23250.957118525945</v>
      </c>
      <c r="AO46" s="28">
        <f t="shared" si="27"/>
        <v>23250.957118525945</v>
      </c>
      <c r="AP46" s="28">
        <f t="shared" si="27"/>
        <v>23250.957118525945</v>
      </c>
      <c r="AQ46" s="28">
        <f t="shared" si="27"/>
        <v>23250.957118525945</v>
      </c>
    </row>
    <row r="47" spans="1:44" s="15" customFormat="1" ht="15" customHeight="1" x14ac:dyDescent="0.55000000000000004">
      <c r="A47" s="36"/>
      <c r="B47" s="15" t="s">
        <v>319</v>
      </c>
      <c r="C47" s="15" t="s">
        <v>320</v>
      </c>
      <c r="F47" s="177" t="s">
        <v>68</v>
      </c>
      <c r="G47" s="45"/>
      <c r="H47" s="37">
        <f>'1. Revenue'!$AJ$14/12*30%*(1+$G$9)^H$6</f>
        <v>7438.9882451612893</v>
      </c>
      <c r="I47" s="37">
        <f>'1. Revenue'!$AJ$14/12*30%*(1+$G$9)^I$6</f>
        <v>7438.9882451612893</v>
      </c>
      <c r="J47" s="37">
        <f>'1. Revenue'!$AJ$14/12*30%*(1+$G$9)^J$6</f>
        <v>7438.9882451612893</v>
      </c>
      <c r="K47" s="37">
        <f>'1. Revenue'!$AJ$14/12*30%*(1+$G$9)^K$6</f>
        <v>7438.9882451612893</v>
      </c>
      <c r="L47" s="37">
        <f>'1. Revenue'!$AJ$14/12*30%*(1+$G$9)^L$6</f>
        <v>7438.9882451612893</v>
      </c>
      <c r="M47" s="37">
        <f>'1. Revenue'!$AJ$14/12*30%*(1+$G$9)^M$6</f>
        <v>7438.9882451612893</v>
      </c>
      <c r="N47" s="37">
        <f>'1. Revenue'!$AJ$14/12*30%*(1+$G$9)^N$6</f>
        <v>7438.9882451612893</v>
      </c>
      <c r="O47" s="37">
        <f>'1. Revenue'!$AJ$14/12*30%*(1+$G$9)^O$6</f>
        <v>7438.9882451612893</v>
      </c>
      <c r="P47" s="37">
        <f>'1. Revenue'!$AJ$14/12*30%*(1+$G$9)^P$6</f>
        <v>7438.9882451612893</v>
      </c>
      <c r="Q47" s="37">
        <f>'1. Revenue'!$AJ$14/12*30%*(1+$G$9)^Q$6</f>
        <v>7438.9882451612893</v>
      </c>
      <c r="R47" s="37">
        <f>'1. Revenue'!$AJ$14/12*30%*(1+$G$9)^R$6</f>
        <v>7438.9882451612893</v>
      </c>
      <c r="S47" s="37">
        <f>'1. Revenue'!$AJ$14/12*30%*(1+$G$9)^S$6</f>
        <v>7438.9882451612893</v>
      </c>
      <c r="T47" s="37">
        <f>'1. Revenue'!$AJ$14/12*30%*(1+$G$9)^T$6</f>
        <v>7783.3646532897537</v>
      </c>
      <c r="U47" s="37">
        <f>'1. Revenue'!$AJ$14/12*30%*(1+$G$9)^U$6</f>
        <v>7783.3646532897537</v>
      </c>
      <c r="V47" s="37">
        <f>'1. Revenue'!$AJ$14/12*30%*(1+$G$9)^V$6</f>
        <v>7783.3646532897537</v>
      </c>
      <c r="W47" s="37">
        <f>'1. Revenue'!$AJ$14/12*30%*(1+$G$9)^W$6</f>
        <v>7783.3646532897537</v>
      </c>
      <c r="X47" s="37">
        <f>'1. Revenue'!$AJ$14/12*30%*(1+$G$9)^X$6</f>
        <v>7783.3646532897537</v>
      </c>
      <c r="Y47" s="37">
        <f>'1. Revenue'!$AJ$14/12*30%*(1+$G$9)^Y$6</f>
        <v>7783.3646532897537</v>
      </c>
      <c r="Z47" s="37">
        <f>'1. Revenue'!$AJ$14/12*30%*(1+$G$9)^Z$6</f>
        <v>7783.3646532897537</v>
      </c>
      <c r="AA47" s="37">
        <f>'1. Revenue'!$AJ$14/12*30%*(1+$G$9)^AA$6</f>
        <v>7783.3646532897537</v>
      </c>
      <c r="AB47" s="37">
        <f>'1. Revenue'!$AJ$14/12*30%*(1+$G$9)^AB$6</f>
        <v>7783.3646532897537</v>
      </c>
      <c r="AC47" s="37">
        <f>'1. Revenue'!$AJ$14/12*30%*(1+$G$9)^AC$6</f>
        <v>7783.3646532897537</v>
      </c>
      <c r="AD47" s="37">
        <f>'1. Revenue'!$AJ$14/12*30%*(1+$G$9)^AD$6</f>
        <v>7783.3646532897537</v>
      </c>
      <c r="AE47" s="37">
        <f>'1. Revenue'!$AJ$14/12*30%*(1+$G$9)^AE$6</f>
        <v>7783.3646532897537</v>
      </c>
      <c r="AF47" s="37">
        <f>'1. Revenue'!$AJ$14/12*30%*(1+$G$9)^AF$6</f>
        <v>8143.6834324190868</v>
      </c>
      <c r="AG47" s="37">
        <f>'1. Revenue'!$AJ$14/12*30%*(1+$G$9)^AG$6</f>
        <v>8143.6834324190868</v>
      </c>
      <c r="AH47" s="37">
        <f>'1. Revenue'!$AJ$14/12*30%*(1+$G$9)^AH$6</f>
        <v>8143.6834324190868</v>
      </c>
      <c r="AI47" s="37">
        <f>'1. Revenue'!$AJ$14/12*30%*(1+$G$9)^AI$6</f>
        <v>8143.6834324190868</v>
      </c>
      <c r="AJ47" s="37">
        <f>'1. Revenue'!$AJ$14/12*30%*(1+$G$9)^AJ$6</f>
        <v>8143.6834324190868</v>
      </c>
      <c r="AK47" s="37">
        <f>'1. Revenue'!$AJ$14/12*30%*(1+$G$9)^AK$6</f>
        <v>8143.6834324190868</v>
      </c>
      <c r="AL47" s="37">
        <f>'1. Revenue'!$AJ$14/12*30%*(1+$G$9)^AL$6</f>
        <v>8143.6834324190868</v>
      </c>
      <c r="AM47" s="37">
        <f>'1. Revenue'!$AJ$14/12*30%*(1+$G$9)^AM$6</f>
        <v>8143.6834324190868</v>
      </c>
      <c r="AN47" s="37">
        <f>'1. Revenue'!$AJ$14/12*30%*(1+$G$9)^AN$6</f>
        <v>8143.6834324190868</v>
      </c>
      <c r="AO47" s="37">
        <f>'1. Revenue'!$AJ$14/12*30%*(1+$G$9)^AO$6</f>
        <v>8143.6834324190868</v>
      </c>
      <c r="AP47" s="37">
        <f>'1. Revenue'!$AJ$14/12*30%*(1+$G$9)^AP$6</f>
        <v>8143.6834324190868</v>
      </c>
      <c r="AQ47" s="37">
        <f>'1. Revenue'!$AJ$14/12*30%*(1+$G$9)^AQ$6</f>
        <v>8143.6834324190868</v>
      </c>
      <c r="AR47" s="37"/>
    </row>
    <row r="48" spans="1:44" s="14" customFormat="1" ht="15" customHeight="1" x14ac:dyDescent="0.55000000000000004">
      <c r="A48" s="30"/>
      <c r="D48" s="306"/>
      <c r="F48" s="22"/>
      <c r="G48" s="45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</row>
    <row r="49" spans="1:43" s="15" customFormat="1" ht="30" customHeight="1" x14ac:dyDescent="0.55000000000000004">
      <c r="A49" s="36"/>
      <c r="B49" s="15" t="s">
        <v>74</v>
      </c>
      <c r="C49" s="316"/>
      <c r="D49" s="317"/>
      <c r="E49" s="137"/>
      <c r="F49" s="35" t="s">
        <v>68</v>
      </c>
      <c r="G49" s="45"/>
      <c r="H49" s="37">
        <f t="shared" ref="H49:AQ49" si="28">SUM(H50,H53)</f>
        <v>0</v>
      </c>
      <c r="I49" s="37">
        <f t="shared" si="28"/>
        <v>4800</v>
      </c>
      <c r="J49" s="37">
        <f t="shared" si="28"/>
        <v>9000</v>
      </c>
      <c r="K49" s="37">
        <f t="shared" si="28"/>
        <v>4800</v>
      </c>
      <c r="L49" s="37">
        <f t="shared" si="28"/>
        <v>4800</v>
      </c>
      <c r="M49" s="37">
        <f t="shared" si="28"/>
        <v>9000</v>
      </c>
      <c r="N49" s="37">
        <f t="shared" si="28"/>
        <v>9000</v>
      </c>
      <c r="O49" s="37">
        <f t="shared" si="28"/>
        <v>9000</v>
      </c>
      <c r="P49" s="37">
        <f t="shared" si="28"/>
        <v>9000</v>
      </c>
      <c r="Q49" s="37">
        <f t="shared" si="28"/>
        <v>9000</v>
      </c>
      <c r="R49" s="37">
        <f t="shared" si="28"/>
        <v>9000</v>
      </c>
      <c r="S49" s="37">
        <f t="shared" si="28"/>
        <v>9000</v>
      </c>
      <c r="T49" s="37">
        <f t="shared" si="28"/>
        <v>14438.84956872516</v>
      </c>
      <c r="U49" s="37">
        <f t="shared" si="28"/>
        <v>14438.84956872516</v>
      </c>
      <c r="V49" s="37">
        <f t="shared" si="28"/>
        <v>14438.84956872516</v>
      </c>
      <c r="W49" s="37">
        <f t="shared" si="28"/>
        <v>14438.84956872516</v>
      </c>
      <c r="X49" s="37">
        <f t="shared" si="28"/>
        <v>14438.84956872516</v>
      </c>
      <c r="Y49" s="37">
        <f t="shared" si="28"/>
        <v>14438.84956872516</v>
      </c>
      <c r="Z49" s="37">
        <f t="shared" si="28"/>
        <v>14438.84956872516</v>
      </c>
      <c r="AA49" s="37">
        <f t="shared" si="28"/>
        <v>14438.84956872516</v>
      </c>
      <c r="AB49" s="37">
        <f t="shared" si="28"/>
        <v>14438.84956872516</v>
      </c>
      <c r="AC49" s="37">
        <f t="shared" si="28"/>
        <v>14438.84956872516</v>
      </c>
      <c r="AD49" s="37">
        <f t="shared" si="28"/>
        <v>14438.84956872516</v>
      </c>
      <c r="AE49" s="37">
        <f t="shared" si="28"/>
        <v>14438.84956872516</v>
      </c>
      <c r="AF49" s="37">
        <f t="shared" si="28"/>
        <v>15107.273686106859</v>
      </c>
      <c r="AG49" s="37">
        <f t="shared" si="28"/>
        <v>15107.273686106859</v>
      </c>
      <c r="AH49" s="37">
        <f t="shared" si="28"/>
        <v>15107.273686106859</v>
      </c>
      <c r="AI49" s="37">
        <f t="shared" si="28"/>
        <v>15107.273686106859</v>
      </c>
      <c r="AJ49" s="37">
        <f t="shared" si="28"/>
        <v>15107.273686106859</v>
      </c>
      <c r="AK49" s="37">
        <f t="shared" si="28"/>
        <v>15107.273686106859</v>
      </c>
      <c r="AL49" s="37">
        <f t="shared" si="28"/>
        <v>15107.273686106859</v>
      </c>
      <c r="AM49" s="37">
        <f t="shared" si="28"/>
        <v>15107.273686106859</v>
      </c>
      <c r="AN49" s="37">
        <f t="shared" si="28"/>
        <v>15107.273686106859</v>
      </c>
      <c r="AO49" s="37">
        <f t="shared" si="28"/>
        <v>15107.273686106859</v>
      </c>
      <c r="AP49" s="37">
        <f t="shared" si="28"/>
        <v>15107.273686106859</v>
      </c>
      <c r="AQ49" s="37">
        <f t="shared" si="28"/>
        <v>15107.273686106859</v>
      </c>
    </row>
    <row r="50" spans="1:43" s="15" customFormat="1" ht="15" customHeight="1" x14ac:dyDescent="0.55000000000000004">
      <c r="A50" s="36"/>
      <c r="B50" s="175" t="s">
        <v>71</v>
      </c>
      <c r="C50" s="175"/>
      <c r="D50" s="308"/>
      <c r="E50" s="175"/>
      <c r="F50" s="179" t="s">
        <v>68</v>
      </c>
      <c r="G50" s="200"/>
      <c r="H50" s="214">
        <f t="shared" ref="H50:AQ50" si="29">SUM(H51:H52)</f>
        <v>0</v>
      </c>
      <c r="I50" s="214">
        <f t="shared" si="29"/>
        <v>4000</v>
      </c>
      <c r="J50" s="214">
        <f t="shared" si="29"/>
        <v>7500</v>
      </c>
      <c r="K50" s="214">
        <f t="shared" si="29"/>
        <v>4000</v>
      </c>
      <c r="L50" s="214">
        <f t="shared" si="29"/>
        <v>4000</v>
      </c>
      <c r="M50" s="214">
        <f t="shared" si="29"/>
        <v>7500</v>
      </c>
      <c r="N50" s="214">
        <f t="shared" si="29"/>
        <v>7500</v>
      </c>
      <c r="O50" s="214">
        <f t="shared" si="29"/>
        <v>7500</v>
      </c>
      <c r="P50" s="214">
        <f t="shared" si="29"/>
        <v>7500</v>
      </c>
      <c r="Q50" s="214">
        <f t="shared" si="29"/>
        <v>7500</v>
      </c>
      <c r="R50" s="214">
        <f t="shared" si="29"/>
        <v>7500</v>
      </c>
      <c r="S50" s="214">
        <f t="shared" si="29"/>
        <v>7500</v>
      </c>
      <c r="T50" s="214">
        <f t="shared" si="29"/>
        <v>12032.374640604299</v>
      </c>
      <c r="U50" s="214">
        <f t="shared" si="29"/>
        <v>12032.374640604299</v>
      </c>
      <c r="V50" s="214">
        <f t="shared" si="29"/>
        <v>12032.374640604299</v>
      </c>
      <c r="W50" s="214">
        <f t="shared" si="29"/>
        <v>12032.374640604299</v>
      </c>
      <c r="X50" s="214">
        <f t="shared" si="29"/>
        <v>12032.374640604299</v>
      </c>
      <c r="Y50" s="214">
        <f t="shared" si="29"/>
        <v>12032.374640604299</v>
      </c>
      <c r="Z50" s="214">
        <f t="shared" si="29"/>
        <v>12032.374640604299</v>
      </c>
      <c r="AA50" s="214">
        <f t="shared" si="29"/>
        <v>12032.374640604299</v>
      </c>
      <c r="AB50" s="214">
        <f t="shared" si="29"/>
        <v>12032.374640604299</v>
      </c>
      <c r="AC50" s="214">
        <f t="shared" si="29"/>
        <v>12032.374640604299</v>
      </c>
      <c r="AD50" s="214">
        <f t="shared" si="29"/>
        <v>12032.374640604299</v>
      </c>
      <c r="AE50" s="214">
        <f t="shared" si="29"/>
        <v>12032.374640604299</v>
      </c>
      <c r="AF50" s="214">
        <f t="shared" si="29"/>
        <v>12589.394738422383</v>
      </c>
      <c r="AG50" s="214">
        <f t="shared" si="29"/>
        <v>12589.394738422383</v>
      </c>
      <c r="AH50" s="214">
        <f t="shared" si="29"/>
        <v>12589.394738422383</v>
      </c>
      <c r="AI50" s="214">
        <f t="shared" si="29"/>
        <v>12589.394738422383</v>
      </c>
      <c r="AJ50" s="214">
        <f t="shared" si="29"/>
        <v>12589.394738422383</v>
      </c>
      <c r="AK50" s="214">
        <f t="shared" si="29"/>
        <v>12589.394738422383</v>
      </c>
      <c r="AL50" s="214">
        <f t="shared" si="29"/>
        <v>12589.394738422383</v>
      </c>
      <c r="AM50" s="214">
        <f t="shared" si="29"/>
        <v>12589.394738422383</v>
      </c>
      <c r="AN50" s="214">
        <f t="shared" si="29"/>
        <v>12589.394738422383</v>
      </c>
      <c r="AO50" s="214">
        <f t="shared" si="29"/>
        <v>12589.394738422383</v>
      </c>
      <c r="AP50" s="214">
        <f t="shared" si="29"/>
        <v>12589.394738422383</v>
      </c>
      <c r="AQ50" s="214">
        <f t="shared" si="29"/>
        <v>12589.394738422383</v>
      </c>
    </row>
    <row r="51" spans="1:43" s="14" customFormat="1" ht="15" hidden="1" customHeight="1" outlineLevel="1" x14ac:dyDescent="0.55000000000000004">
      <c r="A51" s="30"/>
      <c r="B51" s="14" t="s">
        <v>317</v>
      </c>
      <c r="C51" s="27"/>
      <c r="D51" s="306"/>
      <c r="F51" s="8" t="s">
        <v>68</v>
      </c>
      <c r="G51" s="45">
        <v>3500</v>
      </c>
      <c r="H51" s="32">
        <f t="shared" ref="H51:AQ51" si="30">H57*$G51*(1+$G$9)^H$6</f>
        <v>0</v>
      </c>
      <c r="I51" s="32">
        <f t="shared" si="30"/>
        <v>0</v>
      </c>
      <c r="J51" s="32">
        <f t="shared" si="30"/>
        <v>3500</v>
      </c>
      <c r="K51" s="32">
        <f t="shared" si="30"/>
        <v>0</v>
      </c>
      <c r="L51" s="32">
        <f t="shared" si="30"/>
        <v>0</v>
      </c>
      <c r="M51" s="32">
        <f t="shared" si="30"/>
        <v>3500</v>
      </c>
      <c r="N51" s="32">
        <f t="shared" si="30"/>
        <v>3500</v>
      </c>
      <c r="O51" s="32">
        <f t="shared" si="30"/>
        <v>3500</v>
      </c>
      <c r="P51" s="32">
        <f t="shared" si="30"/>
        <v>3500</v>
      </c>
      <c r="Q51" s="32">
        <f t="shared" si="30"/>
        <v>3500</v>
      </c>
      <c r="R51" s="32">
        <f t="shared" si="30"/>
        <v>3500</v>
      </c>
      <c r="S51" s="32">
        <f t="shared" si="30"/>
        <v>3500</v>
      </c>
      <c r="T51" s="32">
        <f t="shared" si="30"/>
        <v>3662.0270645317432</v>
      </c>
      <c r="U51" s="32">
        <f t="shared" si="30"/>
        <v>3662.0270645317432</v>
      </c>
      <c r="V51" s="32">
        <f t="shared" si="30"/>
        <v>3662.0270645317432</v>
      </c>
      <c r="W51" s="32">
        <f t="shared" si="30"/>
        <v>3662.0270645317432</v>
      </c>
      <c r="X51" s="32">
        <f t="shared" si="30"/>
        <v>3662.0270645317432</v>
      </c>
      <c r="Y51" s="32">
        <f t="shared" si="30"/>
        <v>3662.0270645317432</v>
      </c>
      <c r="Z51" s="32">
        <f t="shared" si="30"/>
        <v>3662.0270645317432</v>
      </c>
      <c r="AA51" s="32">
        <f t="shared" si="30"/>
        <v>3662.0270645317432</v>
      </c>
      <c r="AB51" s="32">
        <f t="shared" si="30"/>
        <v>3662.0270645317432</v>
      </c>
      <c r="AC51" s="32">
        <f t="shared" si="30"/>
        <v>3662.0270645317432</v>
      </c>
      <c r="AD51" s="32">
        <f t="shared" si="30"/>
        <v>3662.0270645317432</v>
      </c>
      <c r="AE51" s="32">
        <f t="shared" si="30"/>
        <v>3662.0270645317432</v>
      </c>
      <c r="AF51" s="32">
        <f t="shared" si="30"/>
        <v>3831.5549203894211</v>
      </c>
      <c r="AG51" s="32">
        <f t="shared" si="30"/>
        <v>3831.5549203894211</v>
      </c>
      <c r="AH51" s="32">
        <f t="shared" si="30"/>
        <v>3831.5549203894211</v>
      </c>
      <c r="AI51" s="32">
        <f t="shared" si="30"/>
        <v>3831.5549203894211</v>
      </c>
      <c r="AJ51" s="32">
        <f t="shared" si="30"/>
        <v>3831.5549203894211</v>
      </c>
      <c r="AK51" s="32">
        <f t="shared" si="30"/>
        <v>3831.5549203894211</v>
      </c>
      <c r="AL51" s="32">
        <f t="shared" si="30"/>
        <v>3831.5549203894211</v>
      </c>
      <c r="AM51" s="32">
        <f t="shared" si="30"/>
        <v>3831.5549203894211</v>
      </c>
      <c r="AN51" s="32">
        <f t="shared" si="30"/>
        <v>3831.5549203894211</v>
      </c>
      <c r="AO51" s="32">
        <f t="shared" si="30"/>
        <v>3831.5549203894211</v>
      </c>
      <c r="AP51" s="32">
        <f t="shared" si="30"/>
        <v>3831.5549203894211</v>
      </c>
      <c r="AQ51" s="32">
        <f t="shared" si="30"/>
        <v>3831.5549203894211</v>
      </c>
    </row>
    <row r="52" spans="1:43" s="14" customFormat="1" ht="15" hidden="1" customHeight="1" outlineLevel="1" x14ac:dyDescent="0.55000000000000004">
      <c r="A52" s="30"/>
      <c r="B52" s="14" t="s">
        <v>81</v>
      </c>
      <c r="C52" s="27"/>
      <c r="D52" s="306"/>
      <c r="F52" s="8" t="s">
        <v>68</v>
      </c>
      <c r="G52" s="45">
        <v>4000</v>
      </c>
      <c r="H52" s="32">
        <f t="shared" ref="H52:AQ52" si="31">H58*$G52*(1+$G$9)^H$6</f>
        <v>0</v>
      </c>
      <c r="I52" s="32">
        <f t="shared" si="31"/>
        <v>4000</v>
      </c>
      <c r="J52" s="32">
        <f t="shared" si="31"/>
        <v>4000</v>
      </c>
      <c r="K52" s="32">
        <f t="shared" si="31"/>
        <v>4000</v>
      </c>
      <c r="L52" s="32">
        <f t="shared" si="31"/>
        <v>4000</v>
      </c>
      <c r="M52" s="32">
        <f t="shared" si="31"/>
        <v>4000</v>
      </c>
      <c r="N52" s="32">
        <f t="shared" si="31"/>
        <v>4000</v>
      </c>
      <c r="O52" s="32">
        <f t="shared" si="31"/>
        <v>4000</v>
      </c>
      <c r="P52" s="32">
        <f t="shared" si="31"/>
        <v>4000</v>
      </c>
      <c r="Q52" s="32">
        <f t="shared" si="31"/>
        <v>4000</v>
      </c>
      <c r="R52" s="32">
        <f t="shared" si="31"/>
        <v>4000</v>
      </c>
      <c r="S52" s="32">
        <f t="shared" si="31"/>
        <v>4000</v>
      </c>
      <c r="T52" s="32">
        <f t="shared" si="31"/>
        <v>8370.347576072556</v>
      </c>
      <c r="U52" s="32">
        <f t="shared" si="31"/>
        <v>8370.347576072556</v>
      </c>
      <c r="V52" s="32">
        <f t="shared" si="31"/>
        <v>8370.347576072556</v>
      </c>
      <c r="W52" s="32">
        <f t="shared" si="31"/>
        <v>8370.347576072556</v>
      </c>
      <c r="X52" s="32">
        <f t="shared" si="31"/>
        <v>8370.347576072556</v>
      </c>
      <c r="Y52" s="32">
        <f t="shared" si="31"/>
        <v>8370.347576072556</v>
      </c>
      <c r="Z52" s="32">
        <f t="shared" si="31"/>
        <v>8370.347576072556</v>
      </c>
      <c r="AA52" s="32">
        <f t="shared" si="31"/>
        <v>8370.347576072556</v>
      </c>
      <c r="AB52" s="32">
        <f t="shared" si="31"/>
        <v>8370.347576072556</v>
      </c>
      <c r="AC52" s="32">
        <f t="shared" si="31"/>
        <v>8370.347576072556</v>
      </c>
      <c r="AD52" s="32">
        <f t="shared" si="31"/>
        <v>8370.347576072556</v>
      </c>
      <c r="AE52" s="32">
        <f t="shared" si="31"/>
        <v>8370.347576072556</v>
      </c>
      <c r="AF52" s="32">
        <f t="shared" si="31"/>
        <v>8757.8398180329623</v>
      </c>
      <c r="AG52" s="32">
        <f t="shared" si="31"/>
        <v>8757.8398180329623</v>
      </c>
      <c r="AH52" s="32">
        <f t="shared" si="31"/>
        <v>8757.8398180329623</v>
      </c>
      <c r="AI52" s="32">
        <f t="shared" si="31"/>
        <v>8757.8398180329623</v>
      </c>
      <c r="AJ52" s="32">
        <f t="shared" si="31"/>
        <v>8757.8398180329623</v>
      </c>
      <c r="AK52" s="32">
        <f t="shared" si="31"/>
        <v>8757.8398180329623</v>
      </c>
      <c r="AL52" s="32">
        <f t="shared" si="31"/>
        <v>8757.8398180329623</v>
      </c>
      <c r="AM52" s="32">
        <f t="shared" si="31"/>
        <v>8757.8398180329623</v>
      </c>
      <c r="AN52" s="32">
        <f t="shared" si="31"/>
        <v>8757.8398180329623</v>
      </c>
      <c r="AO52" s="32">
        <f t="shared" si="31"/>
        <v>8757.8398180329623</v>
      </c>
      <c r="AP52" s="32">
        <f t="shared" si="31"/>
        <v>8757.8398180329623</v>
      </c>
      <c r="AQ52" s="32">
        <f t="shared" si="31"/>
        <v>8757.8398180329623</v>
      </c>
    </row>
    <row r="53" spans="1:43" s="15" customFormat="1" ht="15" customHeight="1" collapsed="1" x14ac:dyDescent="0.55000000000000004">
      <c r="A53" s="36"/>
      <c r="B53" s="175" t="s">
        <v>73</v>
      </c>
      <c r="C53" s="175"/>
      <c r="D53" s="308"/>
      <c r="E53" s="175"/>
      <c r="F53" s="179" t="s">
        <v>68</v>
      </c>
      <c r="G53" s="200"/>
      <c r="H53" s="214">
        <f t="shared" ref="H53:AQ53" si="32">SUM(H54:H55)</f>
        <v>0</v>
      </c>
      <c r="I53" s="214">
        <f t="shared" si="32"/>
        <v>800</v>
      </c>
      <c r="J53" s="214">
        <f t="shared" si="32"/>
        <v>1500</v>
      </c>
      <c r="K53" s="214">
        <f t="shared" si="32"/>
        <v>800</v>
      </c>
      <c r="L53" s="214">
        <f t="shared" si="32"/>
        <v>800</v>
      </c>
      <c r="M53" s="214">
        <f t="shared" si="32"/>
        <v>1500</v>
      </c>
      <c r="N53" s="214">
        <f t="shared" si="32"/>
        <v>1500</v>
      </c>
      <c r="O53" s="214">
        <f t="shared" si="32"/>
        <v>1500</v>
      </c>
      <c r="P53" s="214">
        <f t="shared" si="32"/>
        <v>1500</v>
      </c>
      <c r="Q53" s="214">
        <f t="shared" si="32"/>
        <v>1500</v>
      </c>
      <c r="R53" s="214">
        <f t="shared" si="32"/>
        <v>1500</v>
      </c>
      <c r="S53" s="214">
        <f t="shared" si="32"/>
        <v>1500</v>
      </c>
      <c r="T53" s="214">
        <f t="shared" si="32"/>
        <v>2406.4749281208601</v>
      </c>
      <c r="U53" s="214">
        <f t="shared" si="32"/>
        <v>2406.4749281208601</v>
      </c>
      <c r="V53" s="214">
        <f t="shared" si="32"/>
        <v>2406.4749281208601</v>
      </c>
      <c r="W53" s="214">
        <f t="shared" si="32"/>
        <v>2406.4749281208601</v>
      </c>
      <c r="X53" s="214">
        <f t="shared" si="32"/>
        <v>2406.4749281208601</v>
      </c>
      <c r="Y53" s="214">
        <f t="shared" si="32"/>
        <v>2406.4749281208601</v>
      </c>
      <c r="Z53" s="214">
        <f t="shared" si="32"/>
        <v>2406.4749281208601</v>
      </c>
      <c r="AA53" s="214">
        <f t="shared" si="32"/>
        <v>2406.4749281208601</v>
      </c>
      <c r="AB53" s="214">
        <f t="shared" si="32"/>
        <v>2406.4749281208601</v>
      </c>
      <c r="AC53" s="214">
        <f t="shared" si="32"/>
        <v>2406.4749281208601</v>
      </c>
      <c r="AD53" s="214">
        <f t="shared" si="32"/>
        <v>2406.4749281208601</v>
      </c>
      <c r="AE53" s="214">
        <f t="shared" si="32"/>
        <v>2406.4749281208601</v>
      </c>
      <c r="AF53" s="214">
        <f t="shared" si="32"/>
        <v>2517.8789476844768</v>
      </c>
      <c r="AG53" s="214">
        <f t="shared" si="32"/>
        <v>2517.8789476844768</v>
      </c>
      <c r="AH53" s="214">
        <f t="shared" si="32"/>
        <v>2517.8789476844768</v>
      </c>
      <c r="AI53" s="214">
        <f t="shared" si="32"/>
        <v>2517.8789476844768</v>
      </c>
      <c r="AJ53" s="214">
        <f t="shared" si="32"/>
        <v>2517.8789476844768</v>
      </c>
      <c r="AK53" s="214">
        <f t="shared" si="32"/>
        <v>2517.8789476844768</v>
      </c>
      <c r="AL53" s="214">
        <f t="shared" si="32"/>
        <v>2517.8789476844768</v>
      </c>
      <c r="AM53" s="214">
        <f t="shared" si="32"/>
        <v>2517.8789476844768</v>
      </c>
      <c r="AN53" s="214">
        <f t="shared" si="32"/>
        <v>2517.8789476844768</v>
      </c>
      <c r="AO53" s="214">
        <f t="shared" si="32"/>
        <v>2517.8789476844768</v>
      </c>
      <c r="AP53" s="214">
        <f t="shared" si="32"/>
        <v>2517.8789476844768</v>
      </c>
      <c r="AQ53" s="214">
        <f t="shared" si="32"/>
        <v>2517.8789476844768</v>
      </c>
    </row>
    <row r="54" spans="1:43" s="14" customFormat="1" ht="15" hidden="1" customHeight="1" outlineLevel="1" x14ac:dyDescent="0.55000000000000004">
      <c r="A54" s="30"/>
      <c r="B54" s="14" t="s">
        <v>317</v>
      </c>
      <c r="C54" s="7" t="s">
        <v>172</v>
      </c>
      <c r="D54" s="306"/>
      <c r="F54" s="22" t="s">
        <v>171</v>
      </c>
      <c r="G54" s="342">
        <v>0.2</v>
      </c>
      <c r="H54" s="10">
        <f t="shared" ref="H54:AQ54" si="33">H51*$G54</f>
        <v>0</v>
      </c>
      <c r="I54" s="10">
        <f t="shared" si="33"/>
        <v>0</v>
      </c>
      <c r="J54" s="10">
        <f t="shared" si="33"/>
        <v>700</v>
      </c>
      <c r="K54" s="10">
        <f t="shared" si="33"/>
        <v>0</v>
      </c>
      <c r="L54" s="10">
        <f t="shared" si="33"/>
        <v>0</v>
      </c>
      <c r="M54" s="10">
        <f t="shared" si="33"/>
        <v>700</v>
      </c>
      <c r="N54" s="10">
        <f t="shared" si="33"/>
        <v>700</v>
      </c>
      <c r="O54" s="10">
        <f t="shared" si="33"/>
        <v>700</v>
      </c>
      <c r="P54" s="10">
        <f t="shared" si="33"/>
        <v>700</v>
      </c>
      <c r="Q54" s="10">
        <f t="shared" si="33"/>
        <v>700</v>
      </c>
      <c r="R54" s="10">
        <f t="shared" si="33"/>
        <v>700</v>
      </c>
      <c r="S54" s="10">
        <f t="shared" si="33"/>
        <v>700</v>
      </c>
      <c r="T54" s="10">
        <f t="shared" si="33"/>
        <v>732.40541290634872</v>
      </c>
      <c r="U54" s="10">
        <f t="shared" si="33"/>
        <v>732.40541290634872</v>
      </c>
      <c r="V54" s="10">
        <f t="shared" si="33"/>
        <v>732.40541290634872</v>
      </c>
      <c r="W54" s="10">
        <f t="shared" si="33"/>
        <v>732.40541290634872</v>
      </c>
      <c r="X54" s="10">
        <f t="shared" si="33"/>
        <v>732.40541290634872</v>
      </c>
      <c r="Y54" s="10">
        <f t="shared" si="33"/>
        <v>732.40541290634872</v>
      </c>
      <c r="Z54" s="10">
        <f t="shared" si="33"/>
        <v>732.40541290634872</v>
      </c>
      <c r="AA54" s="10">
        <f t="shared" si="33"/>
        <v>732.40541290634872</v>
      </c>
      <c r="AB54" s="10">
        <f t="shared" si="33"/>
        <v>732.40541290634872</v>
      </c>
      <c r="AC54" s="10">
        <f t="shared" si="33"/>
        <v>732.40541290634872</v>
      </c>
      <c r="AD54" s="10">
        <f t="shared" si="33"/>
        <v>732.40541290634872</v>
      </c>
      <c r="AE54" s="10">
        <f t="shared" si="33"/>
        <v>732.40541290634872</v>
      </c>
      <c r="AF54" s="10">
        <f t="shared" si="33"/>
        <v>766.31098407788431</v>
      </c>
      <c r="AG54" s="10">
        <f t="shared" si="33"/>
        <v>766.31098407788431</v>
      </c>
      <c r="AH54" s="10">
        <f t="shared" si="33"/>
        <v>766.31098407788431</v>
      </c>
      <c r="AI54" s="10">
        <f t="shared" si="33"/>
        <v>766.31098407788431</v>
      </c>
      <c r="AJ54" s="10">
        <f t="shared" si="33"/>
        <v>766.31098407788431</v>
      </c>
      <c r="AK54" s="10">
        <f t="shared" si="33"/>
        <v>766.31098407788431</v>
      </c>
      <c r="AL54" s="10">
        <f t="shared" si="33"/>
        <v>766.31098407788431</v>
      </c>
      <c r="AM54" s="10">
        <f t="shared" si="33"/>
        <v>766.31098407788431</v>
      </c>
      <c r="AN54" s="10">
        <f t="shared" si="33"/>
        <v>766.31098407788431</v>
      </c>
      <c r="AO54" s="10">
        <f t="shared" si="33"/>
        <v>766.31098407788431</v>
      </c>
      <c r="AP54" s="10">
        <f t="shared" si="33"/>
        <v>766.31098407788431</v>
      </c>
      <c r="AQ54" s="10">
        <f t="shared" si="33"/>
        <v>766.31098407788431</v>
      </c>
    </row>
    <row r="55" spans="1:43" s="14" customFormat="1" ht="15" hidden="1" customHeight="1" outlineLevel="1" x14ac:dyDescent="0.55000000000000004">
      <c r="A55" s="30"/>
      <c r="B55" s="14" t="s">
        <v>81</v>
      </c>
      <c r="C55" s="7" t="s">
        <v>172</v>
      </c>
      <c r="D55" s="306"/>
      <c r="F55" s="22" t="s">
        <v>171</v>
      </c>
      <c r="G55" s="342">
        <v>0.2</v>
      </c>
      <c r="H55" s="10">
        <f t="shared" ref="H55:AQ55" si="34">H52*$G55</f>
        <v>0</v>
      </c>
      <c r="I55" s="10">
        <f t="shared" si="34"/>
        <v>800</v>
      </c>
      <c r="J55" s="10">
        <f t="shared" si="34"/>
        <v>800</v>
      </c>
      <c r="K55" s="10">
        <f t="shared" si="34"/>
        <v>800</v>
      </c>
      <c r="L55" s="10">
        <f t="shared" si="34"/>
        <v>800</v>
      </c>
      <c r="M55" s="10">
        <f t="shared" si="34"/>
        <v>800</v>
      </c>
      <c r="N55" s="10">
        <f t="shared" si="34"/>
        <v>800</v>
      </c>
      <c r="O55" s="10">
        <f t="shared" si="34"/>
        <v>800</v>
      </c>
      <c r="P55" s="10">
        <f t="shared" si="34"/>
        <v>800</v>
      </c>
      <c r="Q55" s="10">
        <f t="shared" si="34"/>
        <v>800</v>
      </c>
      <c r="R55" s="10">
        <f t="shared" si="34"/>
        <v>800</v>
      </c>
      <c r="S55" s="10">
        <f t="shared" si="34"/>
        <v>800</v>
      </c>
      <c r="T55" s="10">
        <f t="shared" si="34"/>
        <v>1674.0695152145113</v>
      </c>
      <c r="U55" s="10">
        <f t="shared" si="34"/>
        <v>1674.0695152145113</v>
      </c>
      <c r="V55" s="10">
        <f t="shared" si="34"/>
        <v>1674.0695152145113</v>
      </c>
      <c r="W55" s="10">
        <f t="shared" si="34"/>
        <v>1674.0695152145113</v>
      </c>
      <c r="X55" s="10">
        <f t="shared" si="34"/>
        <v>1674.0695152145113</v>
      </c>
      <c r="Y55" s="10">
        <f t="shared" si="34"/>
        <v>1674.0695152145113</v>
      </c>
      <c r="Z55" s="10">
        <f t="shared" si="34"/>
        <v>1674.0695152145113</v>
      </c>
      <c r="AA55" s="10">
        <f t="shared" si="34"/>
        <v>1674.0695152145113</v>
      </c>
      <c r="AB55" s="10">
        <f t="shared" si="34"/>
        <v>1674.0695152145113</v>
      </c>
      <c r="AC55" s="10">
        <f t="shared" si="34"/>
        <v>1674.0695152145113</v>
      </c>
      <c r="AD55" s="10">
        <f t="shared" si="34"/>
        <v>1674.0695152145113</v>
      </c>
      <c r="AE55" s="10">
        <f t="shared" si="34"/>
        <v>1674.0695152145113</v>
      </c>
      <c r="AF55" s="10">
        <f t="shared" si="34"/>
        <v>1751.5679636065925</v>
      </c>
      <c r="AG55" s="10">
        <f t="shared" si="34"/>
        <v>1751.5679636065925</v>
      </c>
      <c r="AH55" s="10">
        <f t="shared" si="34"/>
        <v>1751.5679636065925</v>
      </c>
      <c r="AI55" s="10">
        <f t="shared" si="34"/>
        <v>1751.5679636065925</v>
      </c>
      <c r="AJ55" s="10">
        <f t="shared" si="34"/>
        <v>1751.5679636065925</v>
      </c>
      <c r="AK55" s="10">
        <f t="shared" si="34"/>
        <v>1751.5679636065925</v>
      </c>
      <c r="AL55" s="10">
        <f t="shared" si="34"/>
        <v>1751.5679636065925</v>
      </c>
      <c r="AM55" s="10">
        <f t="shared" si="34"/>
        <v>1751.5679636065925</v>
      </c>
      <c r="AN55" s="10">
        <f t="shared" si="34"/>
        <v>1751.5679636065925</v>
      </c>
      <c r="AO55" s="10">
        <f t="shared" si="34"/>
        <v>1751.5679636065925</v>
      </c>
      <c r="AP55" s="10">
        <f t="shared" si="34"/>
        <v>1751.5679636065925</v>
      </c>
      <c r="AQ55" s="10">
        <f t="shared" si="34"/>
        <v>1751.5679636065925</v>
      </c>
    </row>
    <row r="56" spans="1:43" s="15" customFormat="1" ht="15" customHeight="1" collapsed="1" x14ac:dyDescent="0.55000000000000004">
      <c r="A56" s="36"/>
      <c r="B56" s="175" t="s">
        <v>72</v>
      </c>
      <c r="C56" s="175"/>
      <c r="D56" s="175"/>
      <c r="E56" s="175"/>
      <c r="F56" s="179" t="s">
        <v>68</v>
      </c>
      <c r="G56" s="200"/>
      <c r="H56" s="214">
        <f t="shared" ref="H56:AQ56" si="35">SUM(H57:H58)</f>
        <v>0</v>
      </c>
      <c r="I56" s="214">
        <f t="shared" si="35"/>
        <v>1</v>
      </c>
      <c r="J56" s="214">
        <f t="shared" si="35"/>
        <v>2</v>
      </c>
      <c r="K56" s="214">
        <f t="shared" si="35"/>
        <v>1</v>
      </c>
      <c r="L56" s="214">
        <f t="shared" si="35"/>
        <v>1</v>
      </c>
      <c r="M56" s="214">
        <f t="shared" si="35"/>
        <v>2</v>
      </c>
      <c r="N56" s="214">
        <f t="shared" si="35"/>
        <v>2</v>
      </c>
      <c r="O56" s="214">
        <f t="shared" si="35"/>
        <v>2</v>
      </c>
      <c r="P56" s="214">
        <f t="shared" si="35"/>
        <v>2</v>
      </c>
      <c r="Q56" s="214">
        <f t="shared" si="35"/>
        <v>2</v>
      </c>
      <c r="R56" s="214">
        <f t="shared" si="35"/>
        <v>2</v>
      </c>
      <c r="S56" s="214">
        <f t="shared" si="35"/>
        <v>2</v>
      </c>
      <c r="T56" s="214">
        <f t="shared" si="35"/>
        <v>3</v>
      </c>
      <c r="U56" s="214">
        <f t="shared" si="35"/>
        <v>3</v>
      </c>
      <c r="V56" s="214">
        <f t="shared" si="35"/>
        <v>3</v>
      </c>
      <c r="W56" s="214">
        <f t="shared" si="35"/>
        <v>3</v>
      </c>
      <c r="X56" s="214">
        <f t="shared" si="35"/>
        <v>3</v>
      </c>
      <c r="Y56" s="214">
        <f t="shared" si="35"/>
        <v>3</v>
      </c>
      <c r="Z56" s="214">
        <f t="shared" si="35"/>
        <v>3</v>
      </c>
      <c r="AA56" s="214">
        <f t="shared" si="35"/>
        <v>3</v>
      </c>
      <c r="AB56" s="214">
        <f t="shared" si="35"/>
        <v>3</v>
      </c>
      <c r="AC56" s="214">
        <f t="shared" si="35"/>
        <v>3</v>
      </c>
      <c r="AD56" s="214">
        <f t="shared" si="35"/>
        <v>3</v>
      </c>
      <c r="AE56" s="214">
        <f t="shared" si="35"/>
        <v>3</v>
      </c>
      <c r="AF56" s="214">
        <f t="shared" si="35"/>
        <v>3</v>
      </c>
      <c r="AG56" s="214">
        <f t="shared" si="35"/>
        <v>3</v>
      </c>
      <c r="AH56" s="214">
        <f t="shared" si="35"/>
        <v>3</v>
      </c>
      <c r="AI56" s="214">
        <f t="shared" si="35"/>
        <v>3</v>
      </c>
      <c r="AJ56" s="214">
        <f t="shared" si="35"/>
        <v>3</v>
      </c>
      <c r="AK56" s="214">
        <f t="shared" si="35"/>
        <v>3</v>
      </c>
      <c r="AL56" s="214">
        <f t="shared" si="35"/>
        <v>3</v>
      </c>
      <c r="AM56" s="214">
        <f t="shared" si="35"/>
        <v>3</v>
      </c>
      <c r="AN56" s="214">
        <f t="shared" si="35"/>
        <v>3</v>
      </c>
      <c r="AO56" s="214">
        <f t="shared" si="35"/>
        <v>3</v>
      </c>
      <c r="AP56" s="214">
        <f t="shared" si="35"/>
        <v>3</v>
      </c>
      <c r="AQ56" s="214">
        <f t="shared" si="35"/>
        <v>3</v>
      </c>
    </row>
    <row r="57" spans="1:43" s="14" customFormat="1" ht="15" hidden="1" customHeight="1" outlineLevel="1" x14ac:dyDescent="0.55000000000000004">
      <c r="A57" s="30"/>
      <c r="B57" s="14" t="s">
        <v>317</v>
      </c>
      <c r="F57" s="22" t="s">
        <v>68</v>
      </c>
      <c r="G57" s="45"/>
      <c r="H57" s="32">
        <v>0</v>
      </c>
      <c r="I57" s="32">
        <v>0</v>
      </c>
      <c r="J57" s="32">
        <v>1</v>
      </c>
      <c r="K57" s="32">
        <v>0</v>
      </c>
      <c r="L57" s="32">
        <v>0</v>
      </c>
      <c r="M57" s="32">
        <v>1</v>
      </c>
      <c r="N57" s="32">
        <v>1</v>
      </c>
      <c r="O57" s="32">
        <v>1</v>
      </c>
      <c r="P57" s="32">
        <v>1</v>
      </c>
      <c r="Q57" s="32">
        <v>1</v>
      </c>
      <c r="R57" s="32">
        <v>1</v>
      </c>
      <c r="S57" s="32">
        <v>1</v>
      </c>
      <c r="T57" s="32">
        <v>1</v>
      </c>
      <c r="U57" s="32">
        <v>1</v>
      </c>
      <c r="V57" s="32">
        <v>1</v>
      </c>
      <c r="W57" s="32">
        <v>1</v>
      </c>
      <c r="X57" s="32">
        <v>1</v>
      </c>
      <c r="Y57" s="32">
        <v>1</v>
      </c>
      <c r="Z57" s="32">
        <v>1</v>
      </c>
      <c r="AA57" s="32">
        <v>1</v>
      </c>
      <c r="AB57" s="32">
        <v>1</v>
      </c>
      <c r="AC57" s="32">
        <v>1</v>
      </c>
      <c r="AD57" s="32">
        <v>1</v>
      </c>
      <c r="AE57" s="32">
        <v>1</v>
      </c>
      <c r="AF57" s="32">
        <v>1</v>
      </c>
      <c r="AG57" s="32">
        <v>1</v>
      </c>
      <c r="AH57" s="32">
        <v>1</v>
      </c>
      <c r="AI57" s="32">
        <v>1</v>
      </c>
      <c r="AJ57" s="32">
        <v>1</v>
      </c>
      <c r="AK57" s="32">
        <v>1</v>
      </c>
      <c r="AL57" s="32">
        <v>1</v>
      </c>
      <c r="AM57" s="32">
        <v>1</v>
      </c>
      <c r="AN57" s="32">
        <v>1</v>
      </c>
      <c r="AO57" s="32">
        <v>1</v>
      </c>
      <c r="AP57" s="32">
        <v>1</v>
      </c>
      <c r="AQ57" s="32">
        <v>1</v>
      </c>
    </row>
    <row r="58" spans="1:43" s="14" customFormat="1" ht="15" hidden="1" customHeight="1" outlineLevel="1" x14ac:dyDescent="0.55000000000000004">
      <c r="A58" s="30"/>
      <c r="B58" s="14" t="s">
        <v>81</v>
      </c>
      <c r="F58" s="22" t="s">
        <v>68</v>
      </c>
      <c r="G58" s="45"/>
      <c r="H58" s="32">
        <v>0</v>
      </c>
      <c r="I58" s="32">
        <v>1</v>
      </c>
      <c r="J58" s="32">
        <v>1</v>
      </c>
      <c r="K58" s="32">
        <v>1</v>
      </c>
      <c r="L58" s="32">
        <v>1</v>
      </c>
      <c r="M58" s="32">
        <v>1</v>
      </c>
      <c r="N58" s="32">
        <v>1</v>
      </c>
      <c r="O58" s="32">
        <v>1</v>
      </c>
      <c r="P58" s="32">
        <v>1</v>
      </c>
      <c r="Q58" s="32">
        <v>1</v>
      </c>
      <c r="R58" s="32">
        <v>1</v>
      </c>
      <c r="S58" s="32">
        <v>1</v>
      </c>
      <c r="T58" s="32">
        <v>2</v>
      </c>
      <c r="U58" s="32">
        <v>2</v>
      </c>
      <c r="V58" s="32">
        <v>2</v>
      </c>
      <c r="W58" s="32">
        <v>2</v>
      </c>
      <c r="X58" s="32">
        <v>2</v>
      </c>
      <c r="Y58" s="32">
        <v>2</v>
      </c>
      <c r="Z58" s="32">
        <v>2</v>
      </c>
      <c r="AA58" s="32">
        <v>2</v>
      </c>
      <c r="AB58" s="32">
        <v>2</v>
      </c>
      <c r="AC58" s="32">
        <v>2</v>
      </c>
      <c r="AD58" s="32">
        <v>2</v>
      </c>
      <c r="AE58" s="32">
        <v>2</v>
      </c>
      <c r="AF58" s="32">
        <v>2</v>
      </c>
      <c r="AG58" s="32">
        <v>2</v>
      </c>
      <c r="AH58" s="32">
        <v>2</v>
      </c>
      <c r="AI58" s="32">
        <v>2</v>
      </c>
      <c r="AJ58" s="32">
        <v>2</v>
      </c>
      <c r="AK58" s="32">
        <v>2</v>
      </c>
      <c r="AL58" s="32">
        <v>2</v>
      </c>
      <c r="AM58" s="32">
        <v>2</v>
      </c>
      <c r="AN58" s="32">
        <v>2</v>
      </c>
      <c r="AO58" s="32">
        <v>2</v>
      </c>
      <c r="AP58" s="32">
        <v>2</v>
      </c>
      <c r="AQ58" s="32">
        <v>2</v>
      </c>
    </row>
    <row r="59" spans="1:43" s="14" customFormat="1" ht="15" customHeight="1" collapsed="1" x14ac:dyDescent="0.55000000000000004">
      <c r="A59" s="30"/>
      <c r="F59" s="22"/>
      <c r="G59" s="45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</row>
    <row r="60" spans="1:43" s="3" customFormat="1" ht="30" customHeight="1" x14ac:dyDescent="0.55000000000000004">
      <c r="A60" s="221"/>
      <c r="B60" s="91" t="s">
        <v>211</v>
      </c>
      <c r="D60" s="15"/>
      <c r="E60" s="137"/>
      <c r="F60" s="29" t="s">
        <v>68</v>
      </c>
      <c r="G60" s="28"/>
      <c r="H60" s="28">
        <f>SUM(H61)</f>
        <v>14500</v>
      </c>
      <c r="I60" s="28">
        <f t="shared" ref="I60:AQ60" si="36">SUM(I61)</f>
        <v>14500</v>
      </c>
      <c r="J60" s="28">
        <f t="shared" si="36"/>
        <v>14500</v>
      </c>
      <c r="K60" s="28">
        <f t="shared" si="36"/>
        <v>14500</v>
      </c>
      <c r="L60" s="28">
        <f t="shared" si="36"/>
        <v>14500</v>
      </c>
      <c r="M60" s="28">
        <f t="shared" si="36"/>
        <v>14500</v>
      </c>
      <c r="N60" s="28">
        <f t="shared" si="36"/>
        <v>14500</v>
      </c>
      <c r="O60" s="28">
        <f t="shared" si="36"/>
        <v>14500</v>
      </c>
      <c r="P60" s="28">
        <f t="shared" si="36"/>
        <v>14500</v>
      </c>
      <c r="Q60" s="28">
        <f t="shared" si="36"/>
        <v>14500</v>
      </c>
      <c r="R60" s="28">
        <f t="shared" si="36"/>
        <v>14500</v>
      </c>
      <c r="S60" s="28">
        <f t="shared" si="36"/>
        <v>14500</v>
      </c>
      <c r="T60" s="28">
        <f t="shared" si="36"/>
        <v>26157.336175226737</v>
      </c>
      <c r="U60" s="28">
        <f t="shared" si="36"/>
        <v>26157.336175226737</v>
      </c>
      <c r="V60" s="28">
        <f t="shared" si="36"/>
        <v>26157.336175226737</v>
      </c>
      <c r="W60" s="28">
        <f t="shared" si="36"/>
        <v>26157.336175226737</v>
      </c>
      <c r="X60" s="28">
        <f t="shared" si="36"/>
        <v>26157.336175226737</v>
      </c>
      <c r="Y60" s="28">
        <f t="shared" si="36"/>
        <v>26157.336175226737</v>
      </c>
      <c r="Z60" s="28">
        <f t="shared" si="36"/>
        <v>26157.336175226737</v>
      </c>
      <c r="AA60" s="28">
        <f t="shared" si="36"/>
        <v>26157.336175226737</v>
      </c>
      <c r="AB60" s="28">
        <f t="shared" si="36"/>
        <v>26157.336175226737</v>
      </c>
      <c r="AC60" s="28">
        <f t="shared" si="36"/>
        <v>26157.336175226737</v>
      </c>
      <c r="AD60" s="28">
        <f t="shared" si="36"/>
        <v>26157.336175226737</v>
      </c>
      <c r="AE60" s="28">
        <f t="shared" si="36"/>
        <v>26157.336175226737</v>
      </c>
      <c r="AF60" s="28">
        <f t="shared" si="36"/>
        <v>27368.249431353011</v>
      </c>
      <c r="AG60" s="28">
        <f t="shared" si="36"/>
        <v>27368.249431353011</v>
      </c>
      <c r="AH60" s="28">
        <f t="shared" si="36"/>
        <v>27368.249431353011</v>
      </c>
      <c r="AI60" s="28">
        <f t="shared" si="36"/>
        <v>27368.249431353011</v>
      </c>
      <c r="AJ60" s="28">
        <f t="shared" si="36"/>
        <v>27368.249431353011</v>
      </c>
      <c r="AK60" s="28">
        <f t="shared" si="36"/>
        <v>27368.249431353011</v>
      </c>
      <c r="AL60" s="28">
        <f t="shared" si="36"/>
        <v>27368.249431353011</v>
      </c>
      <c r="AM60" s="28">
        <f t="shared" si="36"/>
        <v>27368.249431353011</v>
      </c>
      <c r="AN60" s="28">
        <f t="shared" si="36"/>
        <v>27368.249431353011</v>
      </c>
      <c r="AO60" s="28">
        <f t="shared" si="36"/>
        <v>27368.249431353011</v>
      </c>
      <c r="AP60" s="28">
        <f t="shared" si="36"/>
        <v>27368.249431353011</v>
      </c>
      <c r="AQ60" s="28">
        <f t="shared" si="36"/>
        <v>27368.249431353011</v>
      </c>
    </row>
    <row r="61" spans="1:43" s="15" customFormat="1" ht="30" customHeight="1" x14ac:dyDescent="0.55000000000000004">
      <c r="A61" s="36"/>
      <c r="B61" s="15" t="s">
        <v>75</v>
      </c>
      <c r="E61" s="137"/>
      <c r="F61" s="5" t="s">
        <v>68</v>
      </c>
      <c r="G61" s="45"/>
      <c r="H61" s="37">
        <f>SUM(H62)</f>
        <v>14500</v>
      </c>
      <c r="I61" s="37">
        <f t="shared" ref="I61:AQ61" si="37">SUM(I62)</f>
        <v>14500</v>
      </c>
      <c r="J61" s="37">
        <f t="shared" si="37"/>
        <v>14500</v>
      </c>
      <c r="K61" s="37">
        <f t="shared" si="37"/>
        <v>14500</v>
      </c>
      <c r="L61" s="37">
        <f t="shared" si="37"/>
        <v>14500</v>
      </c>
      <c r="M61" s="37">
        <f t="shared" si="37"/>
        <v>14500</v>
      </c>
      <c r="N61" s="37">
        <f t="shared" si="37"/>
        <v>14500</v>
      </c>
      <c r="O61" s="37">
        <f t="shared" si="37"/>
        <v>14500</v>
      </c>
      <c r="P61" s="37">
        <f t="shared" si="37"/>
        <v>14500</v>
      </c>
      <c r="Q61" s="37">
        <f t="shared" si="37"/>
        <v>14500</v>
      </c>
      <c r="R61" s="37">
        <f t="shared" si="37"/>
        <v>14500</v>
      </c>
      <c r="S61" s="37">
        <f t="shared" si="37"/>
        <v>14500</v>
      </c>
      <c r="T61" s="37">
        <f t="shared" si="37"/>
        <v>26157.336175226737</v>
      </c>
      <c r="U61" s="37">
        <f t="shared" si="37"/>
        <v>26157.336175226737</v>
      </c>
      <c r="V61" s="37">
        <f t="shared" si="37"/>
        <v>26157.336175226737</v>
      </c>
      <c r="W61" s="37">
        <f t="shared" si="37"/>
        <v>26157.336175226737</v>
      </c>
      <c r="X61" s="37">
        <f t="shared" si="37"/>
        <v>26157.336175226737</v>
      </c>
      <c r="Y61" s="37">
        <f t="shared" si="37"/>
        <v>26157.336175226737</v>
      </c>
      <c r="Z61" s="37">
        <f t="shared" si="37"/>
        <v>26157.336175226737</v>
      </c>
      <c r="AA61" s="37">
        <f t="shared" si="37"/>
        <v>26157.336175226737</v>
      </c>
      <c r="AB61" s="37">
        <f t="shared" si="37"/>
        <v>26157.336175226737</v>
      </c>
      <c r="AC61" s="37">
        <f t="shared" si="37"/>
        <v>26157.336175226737</v>
      </c>
      <c r="AD61" s="37">
        <f t="shared" si="37"/>
        <v>26157.336175226737</v>
      </c>
      <c r="AE61" s="37">
        <f t="shared" si="37"/>
        <v>26157.336175226737</v>
      </c>
      <c r="AF61" s="37">
        <f t="shared" si="37"/>
        <v>27368.249431353011</v>
      </c>
      <c r="AG61" s="37">
        <f t="shared" si="37"/>
        <v>27368.249431353011</v>
      </c>
      <c r="AH61" s="37">
        <f t="shared" si="37"/>
        <v>27368.249431353011</v>
      </c>
      <c r="AI61" s="37">
        <f t="shared" si="37"/>
        <v>27368.249431353011</v>
      </c>
      <c r="AJ61" s="37">
        <f t="shared" si="37"/>
        <v>27368.249431353011</v>
      </c>
      <c r="AK61" s="37">
        <f t="shared" si="37"/>
        <v>27368.249431353011</v>
      </c>
      <c r="AL61" s="37">
        <f t="shared" si="37"/>
        <v>27368.249431353011</v>
      </c>
      <c r="AM61" s="37">
        <f t="shared" si="37"/>
        <v>27368.249431353011</v>
      </c>
      <c r="AN61" s="37">
        <f t="shared" si="37"/>
        <v>27368.249431353011</v>
      </c>
      <c r="AO61" s="37">
        <f t="shared" si="37"/>
        <v>27368.249431353011</v>
      </c>
      <c r="AP61" s="37">
        <f t="shared" si="37"/>
        <v>27368.249431353011</v>
      </c>
      <c r="AQ61" s="37">
        <f t="shared" si="37"/>
        <v>27368.249431353011</v>
      </c>
    </row>
    <row r="62" spans="1:43" s="15" customFormat="1" ht="15" customHeight="1" x14ac:dyDescent="0.55000000000000004">
      <c r="A62" s="36"/>
      <c r="B62" s="175" t="s">
        <v>71</v>
      </c>
      <c r="C62" s="175"/>
      <c r="D62" s="175"/>
      <c r="E62" s="175"/>
      <c r="F62" s="179" t="s">
        <v>68</v>
      </c>
      <c r="G62" s="200"/>
      <c r="H62" s="214">
        <f>SUM(H63:H67)</f>
        <v>14500</v>
      </c>
      <c r="I62" s="214">
        <f t="shared" ref="I62:AQ62" si="38">SUM(I63:I67)</f>
        <v>14500</v>
      </c>
      <c r="J62" s="214">
        <f t="shared" si="38"/>
        <v>14500</v>
      </c>
      <c r="K62" s="214">
        <f t="shared" si="38"/>
        <v>14500</v>
      </c>
      <c r="L62" s="214">
        <f t="shared" si="38"/>
        <v>14500</v>
      </c>
      <c r="M62" s="214">
        <f t="shared" si="38"/>
        <v>14500</v>
      </c>
      <c r="N62" s="214">
        <f t="shared" si="38"/>
        <v>14500</v>
      </c>
      <c r="O62" s="214">
        <f t="shared" si="38"/>
        <v>14500</v>
      </c>
      <c r="P62" s="214">
        <f t="shared" si="38"/>
        <v>14500</v>
      </c>
      <c r="Q62" s="214">
        <f t="shared" si="38"/>
        <v>14500</v>
      </c>
      <c r="R62" s="214">
        <f t="shared" si="38"/>
        <v>14500</v>
      </c>
      <c r="S62" s="214">
        <f t="shared" si="38"/>
        <v>14500</v>
      </c>
      <c r="T62" s="214">
        <f t="shared" si="38"/>
        <v>26157.336175226737</v>
      </c>
      <c r="U62" s="214">
        <f t="shared" si="38"/>
        <v>26157.336175226737</v>
      </c>
      <c r="V62" s="214">
        <f t="shared" si="38"/>
        <v>26157.336175226737</v>
      </c>
      <c r="W62" s="214">
        <f t="shared" si="38"/>
        <v>26157.336175226737</v>
      </c>
      <c r="X62" s="214">
        <f t="shared" si="38"/>
        <v>26157.336175226737</v>
      </c>
      <c r="Y62" s="214">
        <f t="shared" si="38"/>
        <v>26157.336175226737</v>
      </c>
      <c r="Z62" s="214">
        <f t="shared" si="38"/>
        <v>26157.336175226737</v>
      </c>
      <c r="AA62" s="214">
        <f t="shared" si="38"/>
        <v>26157.336175226737</v>
      </c>
      <c r="AB62" s="214">
        <f t="shared" si="38"/>
        <v>26157.336175226737</v>
      </c>
      <c r="AC62" s="214">
        <f t="shared" si="38"/>
        <v>26157.336175226737</v>
      </c>
      <c r="AD62" s="214">
        <f t="shared" si="38"/>
        <v>26157.336175226737</v>
      </c>
      <c r="AE62" s="214">
        <f t="shared" si="38"/>
        <v>26157.336175226737</v>
      </c>
      <c r="AF62" s="214">
        <f t="shared" si="38"/>
        <v>27368.249431353011</v>
      </c>
      <c r="AG62" s="214">
        <f t="shared" si="38"/>
        <v>27368.249431353011</v>
      </c>
      <c r="AH62" s="214">
        <f t="shared" si="38"/>
        <v>27368.249431353011</v>
      </c>
      <c r="AI62" s="214">
        <f t="shared" si="38"/>
        <v>27368.249431353011</v>
      </c>
      <c r="AJ62" s="214">
        <f t="shared" si="38"/>
        <v>27368.249431353011</v>
      </c>
      <c r="AK62" s="214">
        <f t="shared" si="38"/>
        <v>27368.249431353011</v>
      </c>
      <c r="AL62" s="214">
        <f t="shared" si="38"/>
        <v>27368.249431353011</v>
      </c>
      <c r="AM62" s="214">
        <f t="shared" si="38"/>
        <v>27368.249431353011</v>
      </c>
      <c r="AN62" s="214">
        <f t="shared" si="38"/>
        <v>27368.249431353011</v>
      </c>
      <c r="AO62" s="214">
        <f t="shared" si="38"/>
        <v>27368.249431353011</v>
      </c>
      <c r="AP62" s="214">
        <f t="shared" si="38"/>
        <v>27368.249431353011</v>
      </c>
      <c r="AQ62" s="214">
        <f t="shared" si="38"/>
        <v>27368.249431353011</v>
      </c>
    </row>
    <row r="63" spans="1:43" s="14" customFormat="1" ht="15" hidden="1" customHeight="1" outlineLevel="1" x14ac:dyDescent="0.55000000000000004">
      <c r="A63" s="30"/>
      <c r="B63" s="14" t="s">
        <v>76</v>
      </c>
      <c r="C63" s="14" t="s">
        <v>324</v>
      </c>
      <c r="D63" s="172"/>
      <c r="F63" s="22" t="s">
        <v>68</v>
      </c>
      <c r="G63" s="345">
        <v>5000</v>
      </c>
      <c r="H63" s="32">
        <f>H75*$G63*(1+$G$9)^H$6</f>
        <v>5000</v>
      </c>
      <c r="I63" s="32">
        <f t="shared" ref="I63:AQ63" si="39">I75*$G63*(1+$G$9)^I$6</f>
        <v>5000</v>
      </c>
      <c r="J63" s="32">
        <f t="shared" si="39"/>
        <v>5000</v>
      </c>
      <c r="K63" s="32">
        <f t="shared" si="39"/>
        <v>5000</v>
      </c>
      <c r="L63" s="32">
        <f t="shared" si="39"/>
        <v>5000</v>
      </c>
      <c r="M63" s="32">
        <f t="shared" si="39"/>
        <v>5000</v>
      </c>
      <c r="N63" s="32">
        <f t="shared" si="39"/>
        <v>5000</v>
      </c>
      <c r="O63" s="32">
        <f t="shared" si="39"/>
        <v>5000</v>
      </c>
      <c r="P63" s="32">
        <f t="shared" si="39"/>
        <v>5000</v>
      </c>
      <c r="Q63" s="32">
        <f t="shared" si="39"/>
        <v>5000</v>
      </c>
      <c r="R63" s="32">
        <f t="shared" si="39"/>
        <v>5000</v>
      </c>
      <c r="S63" s="32">
        <f t="shared" si="39"/>
        <v>5000</v>
      </c>
      <c r="T63" s="32">
        <f t="shared" si="39"/>
        <v>5231.4672350453475</v>
      </c>
      <c r="U63" s="32">
        <f t="shared" si="39"/>
        <v>5231.4672350453475</v>
      </c>
      <c r="V63" s="32">
        <f t="shared" si="39"/>
        <v>5231.4672350453475</v>
      </c>
      <c r="W63" s="32">
        <f t="shared" si="39"/>
        <v>5231.4672350453475</v>
      </c>
      <c r="X63" s="32">
        <f t="shared" si="39"/>
        <v>5231.4672350453475</v>
      </c>
      <c r="Y63" s="32">
        <f t="shared" si="39"/>
        <v>5231.4672350453475</v>
      </c>
      <c r="Z63" s="32">
        <f t="shared" si="39"/>
        <v>5231.4672350453475</v>
      </c>
      <c r="AA63" s="32">
        <f t="shared" si="39"/>
        <v>5231.4672350453475</v>
      </c>
      <c r="AB63" s="32">
        <f t="shared" si="39"/>
        <v>5231.4672350453475</v>
      </c>
      <c r="AC63" s="32">
        <f t="shared" si="39"/>
        <v>5231.4672350453475</v>
      </c>
      <c r="AD63" s="32">
        <f t="shared" si="39"/>
        <v>5231.4672350453475</v>
      </c>
      <c r="AE63" s="32">
        <f t="shared" si="39"/>
        <v>5231.4672350453475</v>
      </c>
      <c r="AF63" s="32">
        <f t="shared" si="39"/>
        <v>5473.6498862706021</v>
      </c>
      <c r="AG63" s="32">
        <f t="shared" si="39"/>
        <v>5473.6498862706021</v>
      </c>
      <c r="AH63" s="32">
        <f t="shared" si="39"/>
        <v>5473.6498862706021</v>
      </c>
      <c r="AI63" s="32">
        <f t="shared" si="39"/>
        <v>5473.6498862706021</v>
      </c>
      <c r="AJ63" s="32">
        <f t="shared" si="39"/>
        <v>5473.6498862706021</v>
      </c>
      <c r="AK63" s="32">
        <f t="shared" si="39"/>
        <v>5473.6498862706021</v>
      </c>
      <c r="AL63" s="32">
        <f t="shared" si="39"/>
        <v>5473.6498862706021</v>
      </c>
      <c r="AM63" s="32">
        <f t="shared" si="39"/>
        <v>5473.6498862706021</v>
      </c>
      <c r="AN63" s="32">
        <f t="shared" si="39"/>
        <v>5473.6498862706021</v>
      </c>
      <c r="AO63" s="32">
        <f t="shared" si="39"/>
        <v>5473.6498862706021</v>
      </c>
      <c r="AP63" s="32">
        <f t="shared" si="39"/>
        <v>5473.6498862706021</v>
      </c>
      <c r="AQ63" s="32">
        <f t="shared" si="39"/>
        <v>5473.6498862706021</v>
      </c>
    </row>
    <row r="64" spans="1:43" s="14" customFormat="1" ht="15" hidden="1" customHeight="1" outlineLevel="1" x14ac:dyDescent="0.55000000000000004">
      <c r="A64" s="30"/>
      <c r="B64" s="172" t="s">
        <v>77</v>
      </c>
      <c r="C64" s="172" t="s">
        <v>325</v>
      </c>
      <c r="D64" s="172"/>
      <c r="E64" s="172"/>
      <c r="F64" s="208" t="s">
        <v>68</v>
      </c>
      <c r="G64" s="345">
        <v>5000</v>
      </c>
      <c r="H64" s="212">
        <f t="shared" ref="H64:AQ64" si="40">H76*$G64*(1+$G$9)^H$6</f>
        <v>1500</v>
      </c>
      <c r="I64" s="212">
        <f t="shared" si="40"/>
        <v>1500</v>
      </c>
      <c r="J64" s="212">
        <f t="shared" si="40"/>
        <v>1500</v>
      </c>
      <c r="K64" s="212">
        <f t="shared" si="40"/>
        <v>1500</v>
      </c>
      <c r="L64" s="212">
        <f t="shared" si="40"/>
        <v>1500</v>
      </c>
      <c r="M64" s="212">
        <f t="shared" si="40"/>
        <v>1500</v>
      </c>
      <c r="N64" s="212">
        <f t="shared" si="40"/>
        <v>1500</v>
      </c>
      <c r="O64" s="212">
        <f t="shared" si="40"/>
        <v>1500</v>
      </c>
      <c r="P64" s="212">
        <f t="shared" si="40"/>
        <v>1500</v>
      </c>
      <c r="Q64" s="212">
        <f t="shared" si="40"/>
        <v>1500</v>
      </c>
      <c r="R64" s="212">
        <f t="shared" si="40"/>
        <v>1500</v>
      </c>
      <c r="S64" s="212">
        <f t="shared" si="40"/>
        <v>1500</v>
      </c>
      <c r="T64" s="212">
        <f t="shared" si="40"/>
        <v>5231.4672350453475</v>
      </c>
      <c r="U64" s="212">
        <f t="shared" si="40"/>
        <v>5231.4672350453475</v>
      </c>
      <c r="V64" s="212">
        <f t="shared" si="40"/>
        <v>5231.4672350453475</v>
      </c>
      <c r="W64" s="212">
        <f t="shared" si="40"/>
        <v>5231.4672350453475</v>
      </c>
      <c r="X64" s="212">
        <f t="shared" si="40"/>
        <v>5231.4672350453475</v>
      </c>
      <c r="Y64" s="212">
        <f t="shared" si="40"/>
        <v>5231.4672350453475</v>
      </c>
      <c r="Z64" s="212">
        <f t="shared" si="40"/>
        <v>5231.4672350453475</v>
      </c>
      <c r="AA64" s="212">
        <f t="shared" si="40"/>
        <v>5231.4672350453475</v>
      </c>
      <c r="AB64" s="212">
        <f t="shared" si="40"/>
        <v>5231.4672350453475</v>
      </c>
      <c r="AC64" s="212">
        <f t="shared" si="40"/>
        <v>5231.4672350453475</v>
      </c>
      <c r="AD64" s="212">
        <f t="shared" si="40"/>
        <v>5231.4672350453475</v>
      </c>
      <c r="AE64" s="212">
        <f t="shared" si="40"/>
        <v>5231.4672350453475</v>
      </c>
      <c r="AF64" s="212">
        <f t="shared" si="40"/>
        <v>5473.6498862706021</v>
      </c>
      <c r="AG64" s="212">
        <f t="shared" si="40"/>
        <v>5473.6498862706021</v>
      </c>
      <c r="AH64" s="212">
        <f t="shared" si="40"/>
        <v>5473.6498862706021</v>
      </c>
      <c r="AI64" s="212">
        <f t="shared" si="40"/>
        <v>5473.6498862706021</v>
      </c>
      <c r="AJ64" s="212">
        <f t="shared" si="40"/>
        <v>5473.6498862706021</v>
      </c>
      <c r="AK64" s="212">
        <f t="shared" si="40"/>
        <v>5473.6498862706021</v>
      </c>
      <c r="AL64" s="212">
        <f t="shared" si="40"/>
        <v>5473.6498862706021</v>
      </c>
      <c r="AM64" s="212">
        <f t="shared" si="40"/>
        <v>5473.6498862706021</v>
      </c>
      <c r="AN64" s="212">
        <f t="shared" si="40"/>
        <v>5473.6498862706021</v>
      </c>
      <c r="AO64" s="212">
        <f t="shared" si="40"/>
        <v>5473.6498862706021</v>
      </c>
      <c r="AP64" s="212">
        <f t="shared" si="40"/>
        <v>5473.6498862706021</v>
      </c>
      <c r="AQ64" s="212">
        <f t="shared" si="40"/>
        <v>5473.6498862706021</v>
      </c>
    </row>
    <row r="65" spans="1:43" s="14" customFormat="1" ht="15" hidden="1" customHeight="1" outlineLevel="1" x14ac:dyDescent="0.55000000000000004">
      <c r="A65" s="30"/>
      <c r="B65" s="14" t="s">
        <v>78</v>
      </c>
      <c r="C65" s="14" t="s">
        <v>94</v>
      </c>
      <c r="F65" s="22" t="s">
        <v>68</v>
      </c>
      <c r="G65" s="345">
        <v>5000</v>
      </c>
      <c r="H65" s="32">
        <f t="shared" ref="H65:AQ65" si="41">H77*$G65*(1+$G$9)^H$6</f>
        <v>1500</v>
      </c>
      <c r="I65" s="32">
        <f t="shared" si="41"/>
        <v>1500</v>
      </c>
      <c r="J65" s="32">
        <f t="shared" si="41"/>
        <v>1500</v>
      </c>
      <c r="K65" s="32">
        <f t="shared" si="41"/>
        <v>1500</v>
      </c>
      <c r="L65" s="32">
        <f t="shared" si="41"/>
        <v>1500</v>
      </c>
      <c r="M65" s="32">
        <f t="shared" si="41"/>
        <v>1500</v>
      </c>
      <c r="N65" s="32">
        <f t="shared" si="41"/>
        <v>1500</v>
      </c>
      <c r="O65" s="32">
        <f t="shared" si="41"/>
        <v>1500</v>
      </c>
      <c r="P65" s="32">
        <f t="shared" si="41"/>
        <v>1500</v>
      </c>
      <c r="Q65" s="32">
        <f t="shared" si="41"/>
        <v>1500</v>
      </c>
      <c r="R65" s="32">
        <f t="shared" si="41"/>
        <v>1500</v>
      </c>
      <c r="S65" s="32">
        <f t="shared" si="41"/>
        <v>1500</v>
      </c>
      <c r="T65" s="32">
        <f t="shared" si="41"/>
        <v>5231.4672350453475</v>
      </c>
      <c r="U65" s="32">
        <f t="shared" si="41"/>
        <v>5231.4672350453475</v>
      </c>
      <c r="V65" s="32">
        <f t="shared" si="41"/>
        <v>5231.4672350453475</v>
      </c>
      <c r="W65" s="32">
        <f t="shared" si="41"/>
        <v>5231.4672350453475</v>
      </c>
      <c r="X65" s="32">
        <f t="shared" si="41"/>
        <v>5231.4672350453475</v>
      </c>
      <c r="Y65" s="32">
        <f t="shared" si="41"/>
        <v>5231.4672350453475</v>
      </c>
      <c r="Z65" s="32">
        <f t="shared" si="41"/>
        <v>5231.4672350453475</v>
      </c>
      <c r="AA65" s="32">
        <f t="shared" si="41"/>
        <v>5231.4672350453475</v>
      </c>
      <c r="AB65" s="32">
        <f t="shared" si="41"/>
        <v>5231.4672350453475</v>
      </c>
      <c r="AC65" s="32">
        <f t="shared" si="41"/>
        <v>5231.4672350453475</v>
      </c>
      <c r="AD65" s="32">
        <f t="shared" si="41"/>
        <v>5231.4672350453475</v>
      </c>
      <c r="AE65" s="32">
        <f t="shared" si="41"/>
        <v>5231.4672350453475</v>
      </c>
      <c r="AF65" s="32">
        <f t="shared" si="41"/>
        <v>5473.6498862706021</v>
      </c>
      <c r="AG65" s="32">
        <f t="shared" si="41"/>
        <v>5473.6498862706021</v>
      </c>
      <c r="AH65" s="32">
        <f t="shared" si="41"/>
        <v>5473.6498862706021</v>
      </c>
      <c r="AI65" s="32">
        <f t="shared" si="41"/>
        <v>5473.6498862706021</v>
      </c>
      <c r="AJ65" s="32">
        <f t="shared" si="41"/>
        <v>5473.6498862706021</v>
      </c>
      <c r="AK65" s="32">
        <f t="shared" si="41"/>
        <v>5473.6498862706021</v>
      </c>
      <c r="AL65" s="32">
        <f t="shared" si="41"/>
        <v>5473.6498862706021</v>
      </c>
      <c r="AM65" s="32">
        <f t="shared" si="41"/>
        <v>5473.6498862706021</v>
      </c>
      <c r="AN65" s="32">
        <f t="shared" si="41"/>
        <v>5473.6498862706021</v>
      </c>
      <c r="AO65" s="32">
        <f t="shared" si="41"/>
        <v>5473.6498862706021</v>
      </c>
      <c r="AP65" s="32">
        <f t="shared" si="41"/>
        <v>5473.6498862706021</v>
      </c>
      <c r="AQ65" s="32">
        <f t="shared" si="41"/>
        <v>5473.6498862706021</v>
      </c>
    </row>
    <row r="66" spans="1:43" s="14" customFormat="1" ht="15" hidden="1" customHeight="1" outlineLevel="1" x14ac:dyDescent="0.55000000000000004">
      <c r="A66" s="30"/>
      <c r="B66" s="172" t="s">
        <v>79</v>
      </c>
      <c r="C66" s="172" t="s">
        <v>95</v>
      </c>
      <c r="D66" s="172"/>
      <c r="E66" s="172"/>
      <c r="F66" s="208" t="s">
        <v>68</v>
      </c>
      <c r="G66" s="345">
        <v>5000</v>
      </c>
      <c r="H66" s="212">
        <f t="shared" ref="H66:AQ66" si="42">H78*$G66*(1+$G$9)^H$6</f>
        <v>5000</v>
      </c>
      <c r="I66" s="212">
        <f t="shared" si="42"/>
        <v>5000</v>
      </c>
      <c r="J66" s="212">
        <f t="shared" si="42"/>
        <v>5000</v>
      </c>
      <c r="K66" s="212">
        <f t="shared" si="42"/>
        <v>5000</v>
      </c>
      <c r="L66" s="212">
        <f t="shared" si="42"/>
        <v>5000</v>
      </c>
      <c r="M66" s="212">
        <f t="shared" si="42"/>
        <v>5000</v>
      </c>
      <c r="N66" s="212">
        <f t="shared" si="42"/>
        <v>5000</v>
      </c>
      <c r="O66" s="212">
        <f t="shared" si="42"/>
        <v>5000</v>
      </c>
      <c r="P66" s="212">
        <f t="shared" si="42"/>
        <v>5000</v>
      </c>
      <c r="Q66" s="212">
        <f t="shared" si="42"/>
        <v>5000</v>
      </c>
      <c r="R66" s="212">
        <f t="shared" si="42"/>
        <v>5000</v>
      </c>
      <c r="S66" s="212">
        <f t="shared" si="42"/>
        <v>5000</v>
      </c>
      <c r="T66" s="212">
        <f t="shared" si="42"/>
        <v>5231.4672350453475</v>
      </c>
      <c r="U66" s="212">
        <f t="shared" si="42"/>
        <v>5231.4672350453475</v>
      </c>
      <c r="V66" s="212">
        <f t="shared" si="42"/>
        <v>5231.4672350453475</v>
      </c>
      <c r="W66" s="212">
        <f t="shared" si="42"/>
        <v>5231.4672350453475</v>
      </c>
      <c r="X66" s="212">
        <f t="shared" si="42"/>
        <v>5231.4672350453475</v>
      </c>
      <c r="Y66" s="212">
        <f t="shared" si="42"/>
        <v>5231.4672350453475</v>
      </c>
      <c r="Z66" s="212">
        <f t="shared" si="42"/>
        <v>5231.4672350453475</v>
      </c>
      <c r="AA66" s="212">
        <f t="shared" si="42"/>
        <v>5231.4672350453475</v>
      </c>
      <c r="AB66" s="212">
        <f t="shared" si="42"/>
        <v>5231.4672350453475</v>
      </c>
      <c r="AC66" s="212">
        <f t="shared" si="42"/>
        <v>5231.4672350453475</v>
      </c>
      <c r="AD66" s="212">
        <f t="shared" si="42"/>
        <v>5231.4672350453475</v>
      </c>
      <c r="AE66" s="212">
        <f t="shared" si="42"/>
        <v>5231.4672350453475</v>
      </c>
      <c r="AF66" s="212">
        <f t="shared" si="42"/>
        <v>5473.6498862706021</v>
      </c>
      <c r="AG66" s="212">
        <f t="shared" si="42"/>
        <v>5473.6498862706021</v>
      </c>
      <c r="AH66" s="212">
        <f t="shared" si="42"/>
        <v>5473.6498862706021</v>
      </c>
      <c r="AI66" s="212">
        <f t="shared" si="42"/>
        <v>5473.6498862706021</v>
      </c>
      <c r="AJ66" s="212">
        <f t="shared" si="42"/>
        <v>5473.6498862706021</v>
      </c>
      <c r="AK66" s="212">
        <f t="shared" si="42"/>
        <v>5473.6498862706021</v>
      </c>
      <c r="AL66" s="212">
        <f t="shared" si="42"/>
        <v>5473.6498862706021</v>
      </c>
      <c r="AM66" s="212">
        <f t="shared" si="42"/>
        <v>5473.6498862706021</v>
      </c>
      <c r="AN66" s="212">
        <f t="shared" si="42"/>
        <v>5473.6498862706021</v>
      </c>
      <c r="AO66" s="212">
        <f t="shared" si="42"/>
        <v>5473.6498862706021</v>
      </c>
      <c r="AP66" s="212">
        <f t="shared" si="42"/>
        <v>5473.6498862706021</v>
      </c>
      <c r="AQ66" s="212">
        <f t="shared" si="42"/>
        <v>5473.6498862706021</v>
      </c>
    </row>
    <row r="67" spans="1:43" s="14" customFormat="1" ht="15" hidden="1" customHeight="1" outlineLevel="1" x14ac:dyDescent="0.55000000000000004">
      <c r="A67" s="30"/>
      <c r="B67" s="14" t="s">
        <v>284</v>
      </c>
      <c r="C67" s="14" t="s">
        <v>311</v>
      </c>
      <c r="F67" s="22" t="s">
        <v>68</v>
      </c>
      <c r="G67" s="45">
        <v>5000</v>
      </c>
      <c r="H67" s="32">
        <f t="shared" ref="H67:AQ67" si="43">H79*$G67*(1+$G$9)^H$6</f>
        <v>1500</v>
      </c>
      <c r="I67" s="32">
        <f t="shared" si="43"/>
        <v>1500</v>
      </c>
      <c r="J67" s="32">
        <f t="shared" si="43"/>
        <v>1500</v>
      </c>
      <c r="K67" s="32">
        <f t="shared" si="43"/>
        <v>1500</v>
      </c>
      <c r="L67" s="32">
        <f t="shared" si="43"/>
        <v>1500</v>
      </c>
      <c r="M67" s="32">
        <f t="shared" si="43"/>
        <v>1500</v>
      </c>
      <c r="N67" s="32">
        <f t="shared" si="43"/>
        <v>1500</v>
      </c>
      <c r="O67" s="32">
        <f t="shared" si="43"/>
        <v>1500</v>
      </c>
      <c r="P67" s="32">
        <f t="shared" si="43"/>
        <v>1500</v>
      </c>
      <c r="Q67" s="32">
        <f t="shared" si="43"/>
        <v>1500</v>
      </c>
      <c r="R67" s="32">
        <f t="shared" si="43"/>
        <v>1500</v>
      </c>
      <c r="S67" s="32">
        <f t="shared" si="43"/>
        <v>1500</v>
      </c>
      <c r="T67" s="32">
        <f t="shared" si="43"/>
        <v>5231.4672350453475</v>
      </c>
      <c r="U67" s="32">
        <f t="shared" si="43"/>
        <v>5231.4672350453475</v>
      </c>
      <c r="V67" s="32">
        <f t="shared" si="43"/>
        <v>5231.4672350453475</v>
      </c>
      <c r="W67" s="32">
        <f t="shared" si="43"/>
        <v>5231.4672350453475</v>
      </c>
      <c r="X67" s="32">
        <f t="shared" si="43"/>
        <v>5231.4672350453475</v>
      </c>
      <c r="Y67" s="32">
        <f t="shared" si="43"/>
        <v>5231.4672350453475</v>
      </c>
      <c r="Z67" s="32">
        <f t="shared" si="43"/>
        <v>5231.4672350453475</v>
      </c>
      <c r="AA67" s="32">
        <f t="shared" si="43"/>
        <v>5231.4672350453475</v>
      </c>
      <c r="AB67" s="32">
        <f t="shared" si="43"/>
        <v>5231.4672350453475</v>
      </c>
      <c r="AC67" s="32">
        <f t="shared" si="43"/>
        <v>5231.4672350453475</v>
      </c>
      <c r="AD67" s="32">
        <f t="shared" si="43"/>
        <v>5231.4672350453475</v>
      </c>
      <c r="AE67" s="32">
        <f t="shared" si="43"/>
        <v>5231.4672350453475</v>
      </c>
      <c r="AF67" s="32">
        <f t="shared" si="43"/>
        <v>5473.6498862706021</v>
      </c>
      <c r="AG67" s="32">
        <f t="shared" si="43"/>
        <v>5473.6498862706021</v>
      </c>
      <c r="AH67" s="32">
        <f t="shared" si="43"/>
        <v>5473.6498862706021</v>
      </c>
      <c r="AI67" s="32">
        <f t="shared" si="43"/>
        <v>5473.6498862706021</v>
      </c>
      <c r="AJ67" s="32">
        <f t="shared" si="43"/>
        <v>5473.6498862706021</v>
      </c>
      <c r="AK67" s="32">
        <f t="shared" si="43"/>
        <v>5473.6498862706021</v>
      </c>
      <c r="AL67" s="32">
        <f t="shared" si="43"/>
        <v>5473.6498862706021</v>
      </c>
      <c r="AM67" s="32">
        <f t="shared" si="43"/>
        <v>5473.6498862706021</v>
      </c>
      <c r="AN67" s="32">
        <f t="shared" si="43"/>
        <v>5473.6498862706021</v>
      </c>
      <c r="AO67" s="32">
        <f t="shared" si="43"/>
        <v>5473.6498862706021</v>
      </c>
      <c r="AP67" s="32">
        <f t="shared" si="43"/>
        <v>5473.6498862706021</v>
      </c>
      <c r="AQ67" s="32">
        <f t="shared" si="43"/>
        <v>5473.6498862706021</v>
      </c>
    </row>
    <row r="68" spans="1:43" s="15" customFormat="1" ht="15" customHeight="1" collapsed="1" x14ac:dyDescent="0.55000000000000004">
      <c r="A68" s="36"/>
      <c r="B68" s="175" t="s">
        <v>73</v>
      </c>
      <c r="C68" s="175"/>
      <c r="D68" s="175"/>
      <c r="E68" s="175"/>
      <c r="F68" s="179" t="s">
        <v>68</v>
      </c>
      <c r="G68" s="200"/>
      <c r="H68" s="214">
        <f>SUM(H69:H73)</f>
        <v>0</v>
      </c>
      <c r="I68" s="214">
        <f t="shared" ref="I68:AQ68" si="44">SUM(I69:I73)</f>
        <v>0</v>
      </c>
      <c r="J68" s="214">
        <f t="shared" si="44"/>
        <v>0</v>
      </c>
      <c r="K68" s="214">
        <f t="shared" si="44"/>
        <v>0</v>
      </c>
      <c r="L68" s="214">
        <f t="shared" si="44"/>
        <v>0</v>
      </c>
      <c r="M68" s="214">
        <f t="shared" si="44"/>
        <v>0</v>
      </c>
      <c r="N68" s="214">
        <f t="shared" si="44"/>
        <v>0</v>
      </c>
      <c r="O68" s="214">
        <f t="shared" si="44"/>
        <v>0</v>
      </c>
      <c r="P68" s="214">
        <f t="shared" si="44"/>
        <v>0</v>
      </c>
      <c r="Q68" s="214">
        <f t="shared" si="44"/>
        <v>0</v>
      </c>
      <c r="R68" s="214">
        <f t="shared" si="44"/>
        <v>0</v>
      </c>
      <c r="S68" s="214">
        <f t="shared" si="44"/>
        <v>0</v>
      </c>
      <c r="T68" s="214">
        <f t="shared" si="44"/>
        <v>0</v>
      </c>
      <c r="U68" s="214">
        <f t="shared" si="44"/>
        <v>0</v>
      </c>
      <c r="V68" s="214">
        <f t="shared" si="44"/>
        <v>0</v>
      </c>
      <c r="W68" s="214">
        <f t="shared" si="44"/>
        <v>0</v>
      </c>
      <c r="X68" s="214">
        <f t="shared" si="44"/>
        <v>444.60895556211074</v>
      </c>
      <c r="Y68" s="214">
        <f t="shared" si="44"/>
        <v>1260.7250746890645</v>
      </c>
      <c r="Z68" s="214">
        <f t="shared" si="44"/>
        <v>2076.8411938160166</v>
      </c>
      <c r="AA68" s="214">
        <f t="shared" si="44"/>
        <v>2892.9573129429718</v>
      </c>
      <c r="AB68" s="214">
        <f t="shared" si="44"/>
        <v>3709.0734320699239</v>
      </c>
      <c r="AC68" s="214">
        <f t="shared" si="44"/>
        <v>4525.1895511968796</v>
      </c>
      <c r="AD68" s="214">
        <f t="shared" si="44"/>
        <v>5341.3056703238326</v>
      </c>
      <c r="AE68" s="214">
        <f t="shared" si="44"/>
        <v>6157.4217894507829</v>
      </c>
      <c r="AF68" s="214">
        <f t="shared" si="44"/>
        <v>7344.9066029398537</v>
      </c>
      <c r="AG68" s="214">
        <f t="shared" si="44"/>
        <v>8202.4440193852806</v>
      </c>
      <c r="AH68" s="214">
        <f t="shared" si="44"/>
        <v>9059.9814358307067</v>
      </c>
      <c r="AI68" s="214">
        <f t="shared" si="44"/>
        <v>9917.5188522761327</v>
      </c>
      <c r="AJ68" s="214">
        <f t="shared" si="44"/>
        <v>10775.056268721561</v>
      </c>
      <c r="AK68" s="214">
        <f t="shared" si="44"/>
        <v>11632.593685166987</v>
      </c>
      <c r="AL68" s="214">
        <f t="shared" si="44"/>
        <v>12490.131101612409</v>
      </c>
      <c r="AM68" s="214">
        <f t="shared" si="44"/>
        <v>13061.82271257603</v>
      </c>
      <c r="AN68" s="214">
        <f t="shared" si="44"/>
        <v>13061.82271257603</v>
      </c>
      <c r="AO68" s="214">
        <f t="shared" si="44"/>
        <v>13061.82271257603</v>
      </c>
      <c r="AP68" s="214">
        <f t="shared" si="44"/>
        <v>13061.82271257603</v>
      </c>
      <c r="AQ68" s="214">
        <f t="shared" si="44"/>
        <v>13061.82271257603</v>
      </c>
    </row>
    <row r="69" spans="1:43" s="14" customFormat="1" ht="15" hidden="1" customHeight="1" outlineLevel="1" x14ac:dyDescent="0.55000000000000004">
      <c r="A69" s="30"/>
      <c r="B69" s="14" t="s">
        <v>76</v>
      </c>
      <c r="C69" s="14" t="s">
        <v>173</v>
      </c>
      <c r="F69" s="22" t="s">
        <v>171</v>
      </c>
      <c r="G69" s="342">
        <v>5.0000000000000001E-3</v>
      </c>
      <c r="H69" s="32">
        <f>IF('3. Statements'!H$15&gt;0,$G69*'3. Statements'!H$15,0)</f>
        <v>0</v>
      </c>
      <c r="I69" s="32">
        <f>IF('3. Statements'!I$15&gt;0,$G69*'3. Statements'!I$15,0)</f>
        <v>0</v>
      </c>
      <c r="J69" s="32">
        <f>IF('3. Statements'!J$15&gt;0,$G69*'3. Statements'!J$15,0)</f>
        <v>0</v>
      </c>
      <c r="K69" s="32">
        <f>IF('3. Statements'!K$15&gt;0,$G69*'3. Statements'!K$15,0)</f>
        <v>0</v>
      </c>
      <c r="L69" s="32">
        <f>IF('3. Statements'!L$15&gt;0,$G69*'3. Statements'!L$15,0)</f>
        <v>0</v>
      </c>
      <c r="M69" s="32">
        <f>IF('3. Statements'!M$15&gt;0,$G69*'3. Statements'!M$15,0)</f>
        <v>0</v>
      </c>
      <c r="N69" s="32">
        <f>IF('3. Statements'!N$15&gt;0,$G69*'3. Statements'!N$15,0)</f>
        <v>0</v>
      </c>
      <c r="O69" s="32">
        <f>IF('3. Statements'!O$15&gt;0,$G69*'3. Statements'!O$15,0)</f>
        <v>0</v>
      </c>
      <c r="P69" s="32">
        <f>IF('3. Statements'!P$15&gt;0,$G69*'3. Statements'!P$15,0)</f>
        <v>0</v>
      </c>
      <c r="Q69" s="32">
        <f>IF('3. Statements'!Q$15&gt;0,$G69*'3. Statements'!Q$15,0)</f>
        <v>0</v>
      </c>
      <c r="R69" s="32">
        <f>IF('3. Statements'!R$15&gt;0,$G69*'3. Statements'!R$15,0)</f>
        <v>0</v>
      </c>
      <c r="S69" s="32">
        <f>IF('3. Statements'!S$15&gt;0,$G69*'3. Statements'!S$15,0)</f>
        <v>0</v>
      </c>
      <c r="T69" s="32">
        <f>IF('3. Statements'!T$15&gt;0,$G69*'3. Statements'!T$15,0)</f>
        <v>0</v>
      </c>
      <c r="U69" s="32">
        <f>IF('3. Statements'!U$15&gt;0,$G69*'3. Statements'!U$15,0)</f>
        <v>0</v>
      </c>
      <c r="V69" s="32">
        <f>IF('3. Statements'!V$15&gt;0,$G69*'3. Statements'!V$15,0)</f>
        <v>0</v>
      </c>
      <c r="W69" s="32">
        <f>IF('3. Statements'!W$15&gt;0,$G69*'3. Statements'!W$15,0)</f>
        <v>0</v>
      </c>
      <c r="X69" s="32">
        <f>IF('3. Statements'!X$15&gt;0,$G69*'3. Statements'!X$15,0)</f>
        <v>88.921791112422142</v>
      </c>
      <c r="Y69" s="32">
        <f>IF('3. Statements'!Y$15&gt;0,$G69*'3. Statements'!Y$15,0)</f>
        <v>252.1450149378129</v>
      </c>
      <c r="Z69" s="32">
        <f>IF('3. Statements'!Z$15&gt;0,$G69*'3. Statements'!Z$15,0)</f>
        <v>415.36823876320335</v>
      </c>
      <c r="AA69" s="32">
        <f>IF('3. Statements'!AA$15&gt;0,$G69*'3. Statements'!AA$15,0)</f>
        <v>578.59146258859437</v>
      </c>
      <c r="AB69" s="32">
        <f>IF('3. Statements'!AB$15&gt;0,$G69*'3. Statements'!AB$15,0)</f>
        <v>741.81468641398476</v>
      </c>
      <c r="AC69" s="32">
        <f>IF('3. Statements'!AC$15&gt;0,$G69*'3. Statements'!AC$15,0)</f>
        <v>905.03791023937583</v>
      </c>
      <c r="AD69" s="32">
        <f>IF('3. Statements'!AD$15&gt;0,$G69*'3. Statements'!AD$15,0)</f>
        <v>1068.2611340647666</v>
      </c>
      <c r="AE69" s="32">
        <f>IF('3. Statements'!AE$15&gt;0,$G69*'3. Statements'!AE$15,0)</f>
        <v>1231.4843578901566</v>
      </c>
      <c r="AF69" s="32">
        <f>IF('3. Statements'!AF$15&gt;0,$G69*'3. Statements'!AF$15,0)</f>
        <v>1468.9813205879707</v>
      </c>
      <c r="AG69" s="32">
        <f>IF('3. Statements'!AG$15&gt;0,$G69*'3. Statements'!AG$15,0)</f>
        <v>1640.4888038770562</v>
      </c>
      <c r="AH69" s="32">
        <f>IF('3. Statements'!AH$15&gt;0,$G69*'3. Statements'!AH$15,0)</f>
        <v>1811.9962871661412</v>
      </c>
      <c r="AI69" s="32">
        <f>IF('3. Statements'!AI$15&gt;0,$G69*'3. Statements'!AI$15,0)</f>
        <v>1983.5037704552265</v>
      </c>
      <c r="AJ69" s="32">
        <f>IF('3. Statements'!AJ$15&gt;0,$G69*'3. Statements'!AJ$15,0)</f>
        <v>2155.0112537443119</v>
      </c>
      <c r="AK69" s="32">
        <f>IF('3. Statements'!AK$15&gt;0,$G69*'3. Statements'!AK$15,0)</f>
        <v>2326.5187370333974</v>
      </c>
      <c r="AL69" s="32">
        <f>IF('3. Statements'!AL$15&gt;0,$G69*'3. Statements'!AL$15,0)</f>
        <v>2498.026220322482</v>
      </c>
      <c r="AM69" s="32">
        <f>IF('3. Statements'!AM$15&gt;0,$G69*'3. Statements'!AM$15,0)</f>
        <v>2612.3645425152058</v>
      </c>
      <c r="AN69" s="32">
        <f>IF('3. Statements'!AN$15&gt;0,$G69*'3. Statements'!AN$15,0)</f>
        <v>2612.3645425152058</v>
      </c>
      <c r="AO69" s="32">
        <f>IF('3. Statements'!AO$15&gt;0,$G69*'3. Statements'!AO$15,0)</f>
        <v>2612.3645425152058</v>
      </c>
      <c r="AP69" s="32">
        <f>IF('3. Statements'!AP$15&gt;0,$G69*'3. Statements'!AP$15,0)</f>
        <v>2612.3645425152058</v>
      </c>
      <c r="AQ69" s="32">
        <f>IF('3. Statements'!AQ$15&gt;0,$G69*'3. Statements'!AQ$15,0)</f>
        <v>2612.3645425152058</v>
      </c>
    </row>
    <row r="70" spans="1:43" s="14" customFormat="1" ht="15" hidden="1" customHeight="1" outlineLevel="1" x14ac:dyDescent="0.55000000000000004">
      <c r="A70" s="30"/>
      <c r="B70" s="172" t="s">
        <v>77</v>
      </c>
      <c r="C70" s="172" t="s">
        <v>173</v>
      </c>
      <c r="D70" s="172"/>
      <c r="E70" s="172"/>
      <c r="F70" s="208" t="s">
        <v>171</v>
      </c>
      <c r="G70" s="343">
        <v>5.0000000000000001E-3</v>
      </c>
      <c r="H70" s="212">
        <f>IF('3. Statements'!H$15&gt;0,$G70*'3. Statements'!H$15,0)</f>
        <v>0</v>
      </c>
      <c r="I70" s="212">
        <f>IF('3. Statements'!I$15&gt;0,$G70*'3. Statements'!I$15,0)</f>
        <v>0</v>
      </c>
      <c r="J70" s="212">
        <f>IF('3. Statements'!J$15&gt;0,$G70*'3. Statements'!J$15,0)</f>
        <v>0</v>
      </c>
      <c r="K70" s="212">
        <f>IF('3. Statements'!K$15&gt;0,$G70*'3. Statements'!K$15,0)</f>
        <v>0</v>
      </c>
      <c r="L70" s="212">
        <f>IF('3. Statements'!L$15&gt;0,$G70*'3. Statements'!L$15,0)</f>
        <v>0</v>
      </c>
      <c r="M70" s="212">
        <f>IF('3. Statements'!M$15&gt;0,$G70*'3. Statements'!M$15,0)</f>
        <v>0</v>
      </c>
      <c r="N70" s="212">
        <f>IF('3. Statements'!N$15&gt;0,$G70*'3. Statements'!N$15,0)</f>
        <v>0</v>
      </c>
      <c r="O70" s="212">
        <f>IF('3. Statements'!O$15&gt;0,$G70*'3. Statements'!O$15,0)</f>
        <v>0</v>
      </c>
      <c r="P70" s="212">
        <f>IF('3. Statements'!P$15&gt;0,$G70*'3. Statements'!P$15,0)</f>
        <v>0</v>
      </c>
      <c r="Q70" s="212">
        <f>IF('3. Statements'!Q$15&gt;0,$G70*'3. Statements'!Q$15,0)</f>
        <v>0</v>
      </c>
      <c r="R70" s="212">
        <f>IF('3. Statements'!R$15&gt;0,$G70*'3. Statements'!R$15,0)</f>
        <v>0</v>
      </c>
      <c r="S70" s="212">
        <f>IF('3. Statements'!S$15&gt;0,$G70*'3. Statements'!S$15,0)</f>
        <v>0</v>
      </c>
      <c r="T70" s="212">
        <f>IF('3. Statements'!T$15&gt;0,$G70*'3. Statements'!T$15,0)</f>
        <v>0</v>
      </c>
      <c r="U70" s="212">
        <f>IF('3. Statements'!U$15&gt;0,$G70*'3. Statements'!U$15,0)</f>
        <v>0</v>
      </c>
      <c r="V70" s="212">
        <f>IF('3. Statements'!V$15&gt;0,$G70*'3. Statements'!V$15,0)</f>
        <v>0</v>
      </c>
      <c r="W70" s="212">
        <f>IF('3. Statements'!W$15&gt;0,$G70*'3. Statements'!W$15,0)</f>
        <v>0</v>
      </c>
      <c r="X70" s="212">
        <f>IF('3. Statements'!X$15&gt;0,$G70*'3. Statements'!X$15,0)</f>
        <v>88.921791112422142</v>
      </c>
      <c r="Y70" s="212">
        <f>IF('3. Statements'!Y$15&gt;0,$G70*'3. Statements'!Y$15,0)</f>
        <v>252.1450149378129</v>
      </c>
      <c r="Z70" s="212">
        <f>IF('3. Statements'!Z$15&gt;0,$G70*'3. Statements'!Z$15,0)</f>
        <v>415.36823876320335</v>
      </c>
      <c r="AA70" s="212">
        <f>IF('3. Statements'!AA$15&gt;0,$G70*'3. Statements'!AA$15,0)</f>
        <v>578.59146258859437</v>
      </c>
      <c r="AB70" s="212">
        <f>IF('3. Statements'!AB$15&gt;0,$G70*'3. Statements'!AB$15,0)</f>
        <v>741.81468641398476</v>
      </c>
      <c r="AC70" s="212">
        <f>IF('3. Statements'!AC$15&gt;0,$G70*'3. Statements'!AC$15,0)</f>
        <v>905.03791023937583</v>
      </c>
      <c r="AD70" s="212">
        <f>IF('3. Statements'!AD$15&gt;0,$G70*'3. Statements'!AD$15,0)</f>
        <v>1068.2611340647666</v>
      </c>
      <c r="AE70" s="212">
        <f>IF('3. Statements'!AE$15&gt;0,$G70*'3. Statements'!AE$15,0)</f>
        <v>1231.4843578901566</v>
      </c>
      <c r="AF70" s="212">
        <f>IF('3. Statements'!AF$15&gt;0,$G70*'3. Statements'!AF$15,0)</f>
        <v>1468.9813205879707</v>
      </c>
      <c r="AG70" s="212">
        <f>IF('3. Statements'!AG$15&gt;0,$G70*'3. Statements'!AG$15,0)</f>
        <v>1640.4888038770562</v>
      </c>
      <c r="AH70" s="212">
        <f>IF('3. Statements'!AH$15&gt;0,$G70*'3. Statements'!AH$15,0)</f>
        <v>1811.9962871661412</v>
      </c>
      <c r="AI70" s="212">
        <f>IF('3. Statements'!AI$15&gt;0,$G70*'3. Statements'!AI$15,0)</f>
        <v>1983.5037704552265</v>
      </c>
      <c r="AJ70" s="212">
        <f>IF('3. Statements'!AJ$15&gt;0,$G70*'3. Statements'!AJ$15,0)</f>
        <v>2155.0112537443119</v>
      </c>
      <c r="AK70" s="212">
        <f>IF('3. Statements'!AK$15&gt;0,$G70*'3. Statements'!AK$15,0)</f>
        <v>2326.5187370333974</v>
      </c>
      <c r="AL70" s="212">
        <f>IF('3. Statements'!AL$15&gt;0,$G70*'3. Statements'!AL$15,0)</f>
        <v>2498.026220322482</v>
      </c>
      <c r="AM70" s="212">
        <f>IF('3. Statements'!AM$15&gt;0,$G70*'3. Statements'!AM$15,0)</f>
        <v>2612.3645425152058</v>
      </c>
      <c r="AN70" s="212">
        <f>IF('3. Statements'!AN$15&gt;0,$G70*'3. Statements'!AN$15,0)</f>
        <v>2612.3645425152058</v>
      </c>
      <c r="AO70" s="212">
        <f>IF('3. Statements'!AO$15&gt;0,$G70*'3. Statements'!AO$15,0)</f>
        <v>2612.3645425152058</v>
      </c>
      <c r="AP70" s="212">
        <f>IF('3. Statements'!AP$15&gt;0,$G70*'3. Statements'!AP$15,0)</f>
        <v>2612.3645425152058</v>
      </c>
      <c r="AQ70" s="212">
        <f>IF('3. Statements'!AQ$15&gt;0,$G70*'3. Statements'!AQ$15,0)</f>
        <v>2612.3645425152058</v>
      </c>
    </row>
    <row r="71" spans="1:43" s="14" customFormat="1" ht="15" hidden="1" customHeight="1" outlineLevel="1" x14ac:dyDescent="0.55000000000000004">
      <c r="A71" s="30"/>
      <c r="B71" s="14" t="s">
        <v>78</v>
      </c>
      <c r="C71" s="14" t="s">
        <v>173</v>
      </c>
      <c r="F71" s="22" t="s">
        <v>171</v>
      </c>
      <c r="G71" s="342">
        <v>5.0000000000000001E-3</v>
      </c>
      <c r="H71" s="32">
        <f>IF('3. Statements'!H$15&gt;0,$G71*'3. Statements'!H$15,0)</f>
        <v>0</v>
      </c>
      <c r="I71" s="32">
        <f>IF('3. Statements'!I$15&gt;0,$G71*'3. Statements'!I$15,0)</f>
        <v>0</v>
      </c>
      <c r="J71" s="32">
        <f>IF('3. Statements'!J$15&gt;0,$G71*'3. Statements'!J$15,0)</f>
        <v>0</v>
      </c>
      <c r="K71" s="32">
        <f>IF('3. Statements'!K$15&gt;0,$G71*'3. Statements'!K$15,0)</f>
        <v>0</v>
      </c>
      <c r="L71" s="32">
        <f>IF('3. Statements'!L$15&gt;0,$G71*'3. Statements'!L$15,0)</f>
        <v>0</v>
      </c>
      <c r="M71" s="32">
        <f>IF('3. Statements'!M$15&gt;0,$G71*'3. Statements'!M$15,0)</f>
        <v>0</v>
      </c>
      <c r="N71" s="32">
        <f>IF('3. Statements'!N$15&gt;0,$G71*'3. Statements'!N$15,0)</f>
        <v>0</v>
      </c>
      <c r="O71" s="32">
        <f>IF('3. Statements'!O$15&gt;0,$G71*'3. Statements'!O$15,0)</f>
        <v>0</v>
      </c>
      <c r="P71" s="32">
        <f>IF('3. Statements'!P$15&gt;0,$G71*'3. Statements'!P$15,0)</f>
        <v>0</v>
      </c>
      <c r="Q71" s="32">
        <f>IF('3. Statements'!Q$15&gt;0,$G71*'3. Statements'!Q$15,0)</f>
        <v>0</v>
      </c>
      <c r="R71" s="32">
        <f>IF('3. Statements'!R$15&gt;0,$G71*'3. Statements'!R$15,0)</f>
        <v>0</v>
      </c>
      <c r="S71" s="32">
        <f>IF('3. Statements'!S$15&gt;0,$G71*'3. Statements'!S$15,0)</f>
        <v>0</v>
      </c>
      <c r="T71" s="32">
        <f>IF('3. Statements'!T$15&gt;0,$G71*'3. Statements'!T$15,0)</f>
        <v>0</v>
      </c>
      <c r="U71" s="32">
        <f>IF('3. Statements'!U$15&gt;0,$G71*'3. Statements'!U$15,0)</f>
        <v>0</v>
      </c>
      <c r="V71" s="32">
        <f>IF('3. Statements'!V$15&gt;0,$G71*'3. Statements'!V$15,0)</f>
        <v>0</v>
      </c>
      <c r="W71" s="32">
        <f>IF('3. Statements'!W$15&gt;0,$G71*'3. Statements'!W$15,0)</f>
        <v>0</v>
      </c>
      <c r="X71" s="32">
        <f>IF('3. Statements'!X$15&gt;0,$G71*'3. Statements'!X$15,0)</f>
        <v>88.921791112422142</v>
      </c>
      <c r="Y71" s="32">
        <f>IF('3. Statements'!Y$15&gt;0,$G71*'3. Statements'!Y$15,0)</f>
        <v>252.1450149378129</v>
      </c>
      <c r="Z71" s="32">
        <f>IF('3. Statements'!Z$15&gt;0,$G71*'3. Statements'!Z$15,0)</f>
        <v>415.36823876320335</v>
      </c>
      <c r="AA71" s="32">
        <f>IF('3. Statements'!AA$15&gt;0,$G71*'3. Statements'!AA$15,0)</f>
        <v>578.59146258859437</v>
      </c>
      <c r="AB71" s="32">
        <f>IF('3. Statements'!AB$15&gt;0,$G71*'3. Statements'!AB$15,0)</f>
        <v>741.81468641398476</v>
      </c>
      <c r="AC71" s="32">
        <f>IF('3. Statements'!AC$15&gt;0,$G71*'3. Statements'!AC$15,0)</f>
        <v>905.03791023937583</v>
      </c>
      <c r="AD71" s="32">
        <f>IF('3. Statements'!AD$15&gt;0,$G71*'3. Statements'!AD$15,0)</f>
        <v>1068.2611340647666</v>
      </c>
      <c r="AE71" s="32">
        <f>IF('3. Statements'!AE$15&gt;0,$G71*'3. Statements'!AE$15,0)</f>
        <v>1231.4843578901566</v>
      </c>
      <c r="AF71" s="32">
        <f>IF('3. Statements'!AF$15&gt;0,$G71*'3. Statements'!AF$15,0)</f>
        <v>1468.9813205879707</v>
      </c>
      <c r="AG71" s="32">
        <f>IF('3. Statements'!AG$15&gt;0,$G71*'3. Statements'!AG$15,0)</f>
        <v>1640.4888038770562</v>
      </c>
      <c r="AH71" s="32">
        <f>IF('3. Statements'!AH$15&gt;0,$G71*'3. Statements'!AH$15,0)</f>
        <v>1811.9962871661412</v>
      </c>
      <c r="AI71" s="32">
        <f>IF('3. Statements'!AI$15&gt;0,$G71*'3. Statements'!AI$15,0)</f>
        <v>1983.5037704552265</v>
      </c>
      <c r="AJ71" s="32">
        <f>IF('3. Statements'!AJ$15&gt;0,$G71*'3. Statements'!AJ$15,0)</f>
        <v>2155.0112537443119</v>
      </c>
      <c r="AK71" s="32">
        <f>IF('3. Statements'!AK$15&gt;0,$G71*'3. Statements'!AK$15,0)</f>
        <v>2326.5187370333974</v>
      </c>
      <c r="AL71" s="32">
        <f>IF('3. Statements'!AL$15&gt;0,$G71*'3. Statements'!AL$15,0)</f>
        <v>2498.026220322482</v>
      </c>
      <c r="AM71" s="32">
        <f>IF('3. Statements'!AM$15&gt;0,$G71*'3. Statements'!AM$15,0)</f>
        <v>2612.3645425152058</v>
      </c>
      <c r="AN71" s="32">
        <f>IF('3. Statements'!AN$15&gt;0,$G71*'3. Statements'!AN$15,0)</f>
        <v>2612.3645425152058</v>
      </c>
      <c r="AO71" s="32">
        <f>IF('3. Statements'!AO$15&gt;0,$G71*'3. Statements'!AO$15,0)</f>
        <v>2612.3645425152058</v>
      </c>
      <c r="AP71" s="32">
        <f>IF('3. Statements'!AP$15&gt;0,$G71*'3. Statements'!AP$15,0)</f>
        <v>2612.3645425152058</v>
      </c>
      <c r="AQ71" s="32">
        <f>IF('3. Statements'!AQ$15&gt;0,$G71*'3. Statements'!AQ$15,0)</f>
        <v>2612.3645425152058</v>
      </c>
    </row>
    <row r="72" spans="1:43" s="14" customFormat="1" ht="15" hidden="1" customHeight="1" outlineLevel="1" x14ac:dyDescent="0.55000000000000004">
      <c r="A72" s="30"/>
      <c r="B72" s="172" t="s">
        <v>79</v>
      </c>
      <c r="C72" s="172" t="s">
        <v>173</v>
      </c>
      <c r="D72" s="172"/>
      <c r="E72" s="172"/>
      <c r="F72" s="208" t="s">
        <v>171</v>
      </c>
      <c r="G72" s="343">
        <v>5.0000000000000001E-3</v>
      </c>
      <c r="H72" s="212">
        <f>IF('3. Statements'!H$15&gt;0,$G72*'3. Statements'!H$15,0)</f>
        <v>0</v>
      </c>
      <c r="I72" s="212">
        <f>IF('3. Statements'!I$15&gt;0,$G72*'3. Statements'!I$15,0)</f>
        <v>0</v>
      </c>
      <c r="J72" s="212">
        <f>IF('3. Statements'!J$15&gt;0,$G72*'3. Statements'!J$15,0)</f>
        <v>0</v>
      </c>
      <c r="K72" s="212">
        <f>IF('3. Statements'!K$15&gt;0,$G72*'3. Statements'!K$15,0)</f>
        <v>0</v>
      </c>
      <c r="L72" s="212">
        <f>IF('3. Statements'!L$15&gt;0,$G72*'3. Statements'!L$15,0)</f>
        <v>0</v>
      </c>
      <c r="M72" s="212">
        <f>IF('3. Statements'!M$15&gt;0,$G72*'3. Statements'!M$15,0)</f>
        <v>0</v>
      </c>
      <c r="N72" s="212">
        <f>IF('3. Statements'!N$15&gt;0,$G72*'3. Statements'!N$15,0)</f>
        <v>0</v>
      </c>
      <c r="O72" s="212">
        <f>IF('3. Statements'!O$15&gt;0,$G72*'3. Statements'!O$15,0)</f>
        <v>0</v>
      </c>
      <c r="P72" s="212">
        <f>IF('3. Statements'!P$15&gt;0,$G72*'3. Statements'!P$15,0)</f>
        <v>0</v>
      </c>
      <c r="Q72" s="212">
        <f>IF('3. Statements'!Q$15&gt;0,$G72*'3. Statements'!Q$15,0)</f>
        <v>0</v>
      </c>
      <c r="R72" s="212">
        <f>IF('3. Statements'!R$15&gt;0,$G72*'3. Statements'!R$15,0)</f>
        <v>0</v>
      </c>
      <c r="S72" s="212">
        <f>IF('3. Statements'!S$15&gt;0,$G72*'3. Statements'!S$15,0)</f>
        <v>0</v>
      </c>
      <c r="T72" s="212">
        <f>IF('3. Statements'!T$15&gt;0,$G72*'3. Statements'!T$15,0)</f>
        <v>0</v>
      </c>
      <c r="U72" s="212">
        <f>IF('3. Statements'!U$15&gt;0,$G72*'3. Statements'!U$15,0)</f>
        <v>0</v>
      </c>
      <c r="V72" s="212">
        <f>IF('3. Statements'!V$15&gt;0,$G72*'3. Statements'!V$15,0)</f>
        <v>0</v>
      </c>
      <c r="W72" s="212">
        <f>IF('3. Statements'!W$15&gt;0,$G72*'3. Statements'!W$15,0)</f>
        <v>0</v>
      </c>
      <c r="X72" s="212">
        <f>IF('3. Statements'!X$15&gt;0,$G72*'3. Statements'!X$15,0)</f>
        <v>88.921791112422142</v>
      </c>
      <c r="Y72" s="212">
        <f>IF('3. Statements'!Y$15&gt;0,$G72*'3. Statements'!Y$15,0)</f>
        <v>252.1450149378129</v>
      </c>
      <c r="Z72" s="212">
        <f>IF('3. Statements'!Z$15&gt;0,$G72*'3. Statements'!Z$15,0)</f>
        <v>415.36823876320335</v>
      </c>
      <c r="AA72" s="212">
        <f>IF('3. Statements'!AA$15&gt;0,$G72*'3. Statements'!AA$15,0)</f>
        <v>578.59146258859437</v>
      </c>
      <c r="AB72" s="212">
        <f>IF('3. Statements'!AB$15&gt;0,$G72*'3. Statements'!AB$15,0)</f>
        <v>741.81468641398476</v>
      </c>
      <c r="AC72" s="212">
        <f>IF('3. Statements'!AC$15&gt;0,$G72*'3. Statements'!AC$15,0)</f>
        <v>905.03791023937583</v>
      </c>
      <c r="AD72" s="212">
        <f>IF('3. Statements'!AD$15&gt;0,$G72*'3. Statements'!AD$15,0)</f>
        <v>1068.2611340647666</v>
      </c>
      <c r="AE72" s="212">
        <f>IF('3. Statements'!AE$15&gt;0,$G72*'3. Statements'!AE$15,0)</f>
        <v>1231.4843578901566</v>
      </c>
      <c r="AF72" s="212">
        <f>IF('3. Statements'!AF$15&gt;0,$G72*'3. Statements'!AF$15,0)</f>
        <v>1468.9813205879707</v>
      </c>
      <c r="AG72" s="212">
        <f>IF('3. Statements'!AG$15&gt;0,$G72*'3. Statements'!AG$15,0)</f>
        <v>1640.4888038770562</v>
      </c>
      <c r="AH72" s="212">
        <f>IF('3. Statements'!AH$15&gt;0,$G72*'3. Statements'!AH$15,0)</f>
        <v>1811.9962871661412</v>
      </c>
      <c r="AI72" s="212">
        <f>IF('3. Statements'!AI$15&gt;0,$G72*'3. Statements'!AI$15,0)</f>
        <v>1983.5037704552265</v>
      </c>
      <c r="AJ72" s="212">
        <f>IF('3. Statements'!AJ$15&gt;0,$G72*'3. Statements'!AJ$15,0)</f>
        <v>2155.0112537443119</v>
      </c>
      <c r="AK72" s="212">
        <f>IF('3. Statements'!AK$15&gt;0,$G72*'3. Statements'!AK$15,0)</f>
        <v>2326.5187370333974</v>
      </c>
      <c r="AL72" s="212">
        <f>IF('3. Statements'!AL$15&gt;0,$G72*'3. Statements'!AL$15,0)</f>
        <v>2498.026220322482</v>
      </c>
      <c r="AM72" s="212">
        <f>IF('3. Statements'!AM$15&gt;0,$G72*'3. Statements'!AM$15,0)</f>
        <v>2612.3645425152058</v>
      </c>
      <c r="AN72" s="212">
        <f>IF('3. Statements'!AN$15&gt;0,$G72*'3. Statements'!AN$15,0)</f>
        <v>2612.3645425152058</v>
      </c>
      <c r="AO72" s="212">
        <f>IF('3. Statements'!AO$15&gt;0,$G72*'3. Statements'!AO$15,0)</f>
        <v>2612.3645425152058</v>
      </c>
      <c r="AP72" s="212">
        <f>IF('3. Statements'!AP$15&gt;0,$G72*'3. Statements'!AP$15,0)</f>
        <v>2612.3645425152058</v>
      </c>
      <c r="AQ72" s="212">
        <f>IF('3. Statements'!AQ$15&gt;0,$G72*'3. Statements'!AQ$15,0)</f>
        <v>2612.3645425152058</v>
      </c>
    </row>
    <row r="73" spans="1:43" s="14" customFormat="1" ht="15" hidden="1" customHeight="1" outlineLevel="1" x14ac:dyDescent="0.55000000000000004">
      <c r="A73" s="30"/>
      <c r="B73" s="14" t="s">
        <v>284</v>
      </c>
      <c r="C73" s="14" t="s">
        <v>173</v>
      </c>
      <c r="F73" s="22" t="s">
        <v>171</v>
      </c>
      <c r="G73" s="342">
        <v>5.0000000000000001E-3</v>
      </c>
      <c r="H73" s="32">
        <f>IF('3. Statements'!H$15&gt;0,$G73*'3. Statements'!H$15,0)</f>
        <v>0</v>
      </c>
      <c r="I73" s="32">
        <f>IF('3. Statements'!I$15&gt;0,$G73*'3. Statements'!I$15,0)</f>
        <v>0</v>
      </c>
      <c r="J73" s="32">
        <f>IF('3. Statements'!J$15&gt;0,$G73*'3. Statements'!J$15,0)</f>
        <v>0</v>
      </c>
      <c r="K73" s="32">
        <f>IF('3. Statements'!K$15&gt;0,$G73*'3. Statements'!K$15,0)</f>
        <v>0</v>
      </c>
      <c r="L73" s="32">
        <f>IF('3. Statements'!L$15&gt;0,$G73*'3. Statements'!L$15,0)</f>
        <v>0</v>
      </c>
      <c r="M73" s="32">
        <f>IF('3. Statements'!M$15&gt;0,$G73*'3. Statements'!M$15,0)</f>
        <v>0</v>
      </c>
      <c r="N73" s="32">
        <f>IF('3. Statements'!N$15&gt;0,$G73*'3. Statements'!N$15,0)</f>
        <v>0</v>
      </c>
      <c r="O73" s="32">
        <f>IF('3. Statements'!O$15&gt;0,$G73*'3. Statements'!O$15,0)</f>
        <v>0</v>
      </c>
      <c r="P73" s="32">
        <f>IF('3. Statements'!P$15&gt;0,$G73*'3. Statements'!P$15,0)</f>
        <v>0</v>
      </c>
      <c r="Q73" s="32">
        <f>IF('3. Statements'!Q$15&gt;0,$G73*'3. Statements'!Q$15,0)</f>
        <v>0</v>
      </c>
      <c r="R73" s="32">
        <f>IF('3. Statements'!R$15&gt;0,$G73*'3. Statements'!R$15,0)</f>
        <v>0</v>
      </c>
      <c r="S73" s="32">
        <f>IF('3. Statements'!S$15&gt;0,$G73*'3. Statements'!S$15,0)</f>
        <v>0</v>
      </c>
      <c r="T73" s="32">
        <f>IF('3. Statements'!T$15&gt;0,$G73*'3. Statements'!T$15,0)</f>
        <v>0</v>
      </c>
      <c r="U73" s="32">
        <f>IF('3. Statements'!U$15&gt;0,$G73*'3. Statements'!U$15,0)</f>
        <v>0</v>
      </c>
      <c r="V73" s="32">
        <f>IF('3. Statements'!V$15&gt;0,$G73*'3. Statements'!V$15,0)</f>
        <v>0</v>
      </c>
      <c r="W73" s="32">
        <f>IF('3. Statements'!W$15&gt;0,$G73*'3. Statements'!W$15,0)</f>
        <v>0</v>
      </c>
      <c r="X73" s="32">
        <f>IF('3. Statements'!X$15&gt;0,$G73*'3. Statements'!X$15,0)</f>
        <v>88.921791112422142</v>
      </c>
      <c r="Y73" s="32">
        <f>IF('3. Statements'!Y$15&gt;0,$G73*'3. Statements'!Y$15,0)</f>
        <v>252.1450149378129</v>
      </c>
      <c r="Z73" s="32">
        <f>IF('3. Statements'!Z$15&gt;0,$G73*'3. Statements'!Z$15,0)</f>
        <v>415.36823876320335</v>
      </c>
      <c r="AA73" s="32">
        <f>IF('3. Statements'!AA$15&gt;0,$G73*'3. Statements'!AA$15,0)</f>
        <v>578.59146258859437</v>
      </c>
      <c r="AB73" s="32">
        <f>IF('3. Statements'!AB$15&gt;0,$G73*'3. Statements'!AB$15,0)</f>
        <v>741.81468641398476</v>
      </c>
      <c r="AC73" s="32">
        <f>IF('3. Statements'!AC$15&gt;0,$G73*'3. Statements'!AC$15,0)</f>
        <v>905.03791023937583</v>
      </c>
      <c r="AD73" s="32">
        <f>IF('3. Statements'!AD$15&gt;0,$G73*'3. Statements'!AD$15,0)</f>
        <v>1068.2611340647666</v>
      </c>
      <c r="AE73" s="32">
        <f>IF('3. Statements'!AE$15&gt;0,$G73*'3. Statements'!AE$15,0)</f>
        <v>1231.4843578901566</v>
      </c>
      <c r="AF73" s="32">
        <f>IF('3. Statements'!AF$15&gt;0,$G73*'3. Statements'!AF$15,0)</f>
        <v>1468.9813205879707</v>
      </c>
      <c r="AG73" s="32">
        <f>IF('3. Statements'!AG$15&gt;0,$G73*'3. Statements'!AG$15,0)</f>
        <v>1640.4888038770562</v>
      </c>
      <c r="AH73" s="32">
        <f>IF('3. Statements'!AH$15&gt;0,$G73*'3. Statements'!AH$15,0)</f>
        <v>1811.9962871661412</v>
      </c>
      <c r="AI73" s="32">
        <f>IF('3. Statements'!AI$15&gt;0,$G73*'3. Statements'!AI$15,0)</f>
        <v>1983.5037704552265</v>
      </c>
      <c r="AJ73" s="32">
        <f>IF('3. Statements'!AJ$15&gt;0,$G73*'3. Statements'!AJ$15,0)</f>
        <v>2155.0112537443119</v>
      </c>
      <c r="AK73" s="32">
        <f>IF('3. Statements'!AK$15&gt;0,$G73*'3. Statements'!AK$15,0)</f>
        <v>2326.5187370333974</v>
      </c>
      <c r="AL73" s="32">
        <f>IF('3. Statements'!AL$15&gt;0,$G73*'3. Statements'!AL$15,0)</f>
        <v>2498.026220322482</v>
      </c>
      <c r="AM73" s="32">
        <f>IF('3. Statements'!AM$15&gt;0,$G73*'3. Statements'!AM$15,0)</f>
        <v>2612.3645425152058</v>
      </c>
      <c r="AN73" s="32">
        <f>IF('3. Statements'!AN$15&gt;0,$G73*'3. Statements'!AN$15,0)</f>
        <v>2612.3645425152058</v>
      </c>
      <c r="AO73" s="32">
        <f>IF('3. Statements'!AO$15&gt;0,$G73*'3. Statements'!AO$15,0)</f>
        <v>2612.3645425152058</v>
      </c>
      <c r="AP73" s="32">
        <f>IF('3. Statements'!AP$15&gt;0,$G73*'3. Statements'!AP$15,0)</f>
        <v>2612.3645425152058</v>
      </c>
      <c r="AQ73" s="32">
        <f>IF('3. Statements'!AQ$15&gt;0,$G73*'3. Statements'!AQ$15,0)</f>
        <v>2612.3645425152058</v>
      </c>
    </row>
    <row r="74" spans="1:43" s="15" customFormat="1" ht="15" customHeight="1" collapsed="1" x14ac:dyDescent="0.55000000000000004">
      <c r="A74" s="36"/>
      <c r="B74" s="175" t="s">
        <v>72</v>
      </c>
      <c r="C74" s="175"/>
      <c r="D74" s="175"/>
      <c r="E74" s="175"/>
      <c r="F74" s="179" t="s">
        <v>3</v>
      </c>
      <c r="G74" s="200"/>
      <c r="H74" s="214">
        <f>SUM(H75:H79)</f>
        <v>2.9</v>
      </c>
      <c r="I74" s="214">
        <f t="shared" ref="I74:AQ74" si="45">SUM(I75:I79)</f>
        <v>2.9</v>
      </c>
      <c r="J74" s="214">
        <f t="shared" si="45"/>
        <v>2.9</v>
      </c>
      <c r="K74" s="214">
        <f t="shared" si="45"/>
        <v>2.9</v>
      </c>
      <c r="L74" s="214">
        <f t="shared" si="45"/>
        <v>2.9</v>
      </c>
      <c r="M74" s="214">
        <f t="shared" si="45"/>
        <v>2.9</v>
      </c>
      <c r="N74" s="214">
        <f t="shared" si="45"/>
        <v>2.9</v>
      </c>
      <c r="O74" s="214">
        <f t="shared" si="45"/>
        <v>2.9</v>
      </c>
      <c r="P74" s="214">
        <f t="shared" si="45"/>
        <v>2.9</v>
      </c>
      <c r="Q74" s="214">
        <f t="shared" si="45"/>
        <v>2.9</v>
      </c>
      <c r="R74" s="214">
        <f t="shared" si="45"/>
        <v>2.9</v>
      </c>
      <c r="S74" s="214">
        <f t="shared" si="45"/>
        <v>2.9</v>
      </c>
      <c r="T74" s="214">
        <f t="shared" si="45"/>
        <v>5</v>
      </c>
      <c r="U74" s="214">
        <f t="shared" si="45"/>
        <v>5</v>
      </c>
      <c r="V74" s="214">
        <f t="shared" si="45"/>
        <v>5</v>
      </c>
      <c r="W74" s="214">
        <f t="shared" si="45"/>
        <v>5</v>
      </c>
      <c r="X74" s="214">
        <f t="shared" si="45"/>
        <v>5</v>
      </c>
      <c r="Y74" s="214">
        <f t="shared" si="45"/>
        <v>5</v>
      </c>
      <c r="Z74" s="214">
        <f t="shared" si="45"/>
        <v>5</v>
      </c>
      <c r="AA74" s="214">
        <f t="shared" si="45"/>
        <v>5</v>
      </c>
      <c r="AB74" s="214">
        <f t="shared" si="45"/>
        <v>5</v>
      </c>
      <c r="AC74" s="214">
        <f t="shared" si="45"/>
        <v>5</v>
      </c>
      <c r="AD74" s="214">
        <f t="shared" si="45"/>
        <v>5</v>
      </c>
      <c r="AE74" s="214">
        <f t="shared" si="45"/>
        <v>5</v>
      </c>
      <c r="AF74" s="214">
        <f t="shared" si="45"/>
        <v>5</v>
      </c>
      <c r="AG74" s="214">
        <f t="shared" si="45"/>
        <v>5</v>
      </c>
      <c r="AH74" s="214">
        <f t="shared" si="45"/>
        <v>5</v>
      </c>
      <c r="AI74" s="214">
        <f t="shared" si="45"/>
        <v>5</v>
      </c>
      <c r="AJ74" s="214">
        <f t="shared" si="45"/>
        <v>5</v>
      </c>
      <c r="AK74" s="214">
        <f t="shared" si="45"/>
        <v>5</v>
      </c>
      <c r="AL74" s="214">
        <f t="shared" si="45"/>
        <v>5</v>
      </c>
      <c r="AM74" s="214">
        <f t="shared" si="45"/>
        <v>5</v>
      </c>
      <c r="AN74" s="214">
        <f t="shared" si="45"/>
        <v>5</v>
      </c>
      <c r="AO74" s="214">
        <f t="shared" si="45"/>
        <v>5</v>
      </c>
      <c r="AP74" s="214">
        <f t="shared" si="45"/>
        <v>5</v>
      </c>
      <c r="AQ74" s="214">
        <f t="shared" si="45"/>
        <v>5</v>
      </c>
    </row>
    <row r="75" spans="1:43" s="14" customFormat="1" ht="15" hidden="1" customHeight="1" outlineLevel="1" x14ac:dyDescent="0.55000000000000004">
      <c r="A75" s="30"/>
      <c r="B75" s="14" t="s">
        <v>76</v>
      </c>
      <c r="F75" s="22" t="s">
        <v>3</v>
      </c>
      <c r="G75" s="45"/>
      <c r="H75" s="212">
        <v>1</v>
      </c>
      <c r="I75" s="212">
        <v>1</v>
      </c>
      <c r="J75" s="212">
        <v>1</v>
      </c>
      <c r="K75" s="212">
        <v>1</v>
      </c>
      <c r="L75" s="212">
        <v>1</v>
      </c>
      <c r="M75" s="212">
        <v>1</v>
      </c>
      <c r="N75" s="212">
        <v>1</v>
      </c>
      <c r="O75" s="212">
        <v>1</v>
      </c>
      <c r="P75" s="212">
        <v>1</v>
      </c>
      <c r="Q75" s="212">
        <v>1</v>
      </c>
      <c r="R75" s="212">
        <v>1</v>
      </c>
      <c r="S75" s="212">
        <v>1</v>
      </c>
      <c r="T75" s="212">
        <v>1</v>
      </c>
      <c r="U75" s="212">
        <v>1</v>
      </c>
      <c r="V75" s="32">
        <v>1</v>
      </c>
      <c r="W75" s="32">
        <v>1</v>
      </c>
      <c r="X75" s="32">
        <v>1</v>
      </c>
      <c r="Y75" s="32">
        <v>1</v>
      </c>
      <c r="Z75" s="32">
        <v>1</v>
      </c>
      <c r="AA75" s="32">
        <v>1</v>
      </c>
      <c r="AB75" s="32">
        <v>1</v>
      </c>
      <c r="AC75" s="32">
        <v>1</v>
      </c>
      <c r="AD75" s="32">
        <v>1</v>
      </c>
      <c r="AE75" s="32">
        <v>1</v>
      </c>
      <c r="AF75" s="32">
        <v>1</v>
      </c>
      <c r="AG75" s="32">
        <v>1</v>
      </c>
      <c r="AH75" s="32">
        <v>1</v>
      </c>
      <c r="AI75" s="32">
        <v>1</v>
      </c>
      <c r="AJ75" s="32">
        <v>1</v>
      </c>
      <c r="AK75" s="32">
        <v>1</v>
      </c>
      <c r="AL75" s="32">
        <v>1</v>
      </c>
      <c r="AM75" s="32">
        <v>1</v>
      </c>
      <c r="AN75" s="32">
        <v>1</v>
      </c>
      <c r="AO75" s="32">
        <v>1</v>
      </c>
      <c r="AP75" s="32">
        <v>1</v>
      </c>
      <c r="AQ75" s="32">
        <v>1</v>
      </c>
    </row>
    <row r="76" spans="1:43" s="14" customFormat="1" ht="15" hidden="1" customHeight="1" outlineLevel="1" x14ac:dyDescent="0.55000000000000004">
      <c r="A76" s="30"/>
      <c r="B76" s="172" t="s">
        <v>77</v>
      </c>
      <c r="C76" s="172"/>
      <c r="D76" s="172"/>
      <c r="E76" s="172"/>
      <c r="F76" s="208" t="s">
        <v>3</v>
      </c>
      <c r="G76" s="200"/>
      <c r="H76" s="346">
        <v>0.3</v>
      </c>
      <c r="I76" s="346">
        <v>0.3</v>
      </c>
      <c r="J76" s="346">
        <v>0.3</v>
      </c>
      <c r="K76" s="346">
        <v>0.3</v>
      </c>
      <c r="L76" s="346">
        <v>0.3</v>
      </c>
      <c r="M76" s="346">
        <v>0.3</v>
      </c>
      <c r="N76" s="346">
        <v>0.3</v>
      </c>
      <c r="O76" s="346">
        <v>0.3</v>
      </c>
      <c r="P76" s="346">
        <v>0.3</v>
      </c>
      <c r="Q76" s="346">
        <v>0.3</v>
      </c>
      <c r="R76" s="346">
        <v>0.3</v>
      </c>
      <c r="S76" s="346">
        <v>0.3</v>
      </c>
      <c r="T76" s="212">
        <v>1</v>
      </c>
      <c r="U76" s="212">
        <v>1</v>
      </c>
      <c r="V76" s="212">
        <v>1</v>
      </c>
      <c r="W76" s="212">
        <v>1</v>
      </c>
      <c r="X76" s="212">
        <v>1</v>
      </c>
      <c r="Y76" s="212">
        <v>1</v>
      </c>
      <c r="Z76" s="212">
        <v>1</v>
      </c>
      <c r="AA76" s="212">
        <v>1</v>
      </c>
      <c r="AB76" s="212">
        <v>1</v>
      </c>
      <c r="AC76" s="212">
        <v>1</v>
      </c>
      <c r="AD76" s="212">
        <v>1</v>
      </c>
      <c r="AE76" s="212">
        <v>1</v>
      </c>
      <c r="AF76" s="212">
        <v>1</v>
      </c>
      <c r="AG76" s="212">
        <v>1</v>
      </c>
      <c r="AH76" s="212">
        <v>1</v>
      </c>
      <c r="AI76" s="212">
        <v>1</v>
      </c>
      <c r="AJ76" s="212">
        <v>1</v>
      </c>
      <c r="AK76" s="212">
        <v>1</v>
      </c>
      <c r="AL76" s="212">
        <v>1</v>
      </c>
      <c r="AM76" s="212">
        <v>1</v>
      </c>
      <c r="AN76" s="212">
        <v>1</v>
      </c>
      <c r="AO76" s="212">
        <v>1</v>
      </c>
      <c r="AP76" s="212">
        <v>1</v>
      </c>
      <c r="AQ76" s="212">
        <v>1</v>
      </c>
    </row>
    <row r="77" spans="1:43" s="14" customFormat="1" ht="15" hidden="1" customHeight="1" outlineLevel="1" x14ac:dyDescent="0.55000000000000004">
      <c r="A77" s="30"/>
      <c r="B77" s="14" t="s">
        <v>78</v>
      </c>
      <c r="F77" s="22" t="s">
        <v>3</v>
      </c>
      <c r="G77" s="45"/>
      <c r="H77" s="346">
        <v>0.3</v>
      </c>
      <c r="I77" s="346">
        <v>0.3</v>
      </c>
      <c r="J77" s="346">
        <v>0.3</v>
      </c>
      <c r="K77" s="346">
        <v>0.3</v>
      </c>
      <c r="L77" s="346">
        <v>0.3</v>
      </c>
      <c r="M77" s="346">
        <v>0.3</v>
      </c>
      <c r="N77" s="346">
        <v>0.3</v>
      </c>
      <c r="O77" s="346">
        <v>0.3</v>
      </c>
      <c r="P77" s="346">
        <v>0.3</v>
      </c>
      <c r="Q77" s="346">
        <v>0.3</v>
      </c>
      <c r="R77" s="346">
        <v>0.3</v>
      </c>
      <c r="S77" s="346">
        <v>0.3</v>
      </c>
      <c r="T77" s="212">
        <v>1</v>
      </c>
      <c r="U77" s="212">
        <v>1</v>
      </c>
      <c r="V77" s="32">
        <v>1</v>
      </c>
      <c r="W77" s="32">
        <v>1</v>
      </c>
      <c r="X77" s="32">
        <v>1</v>
      </c>
      <c r="Y77" s="32">
        <v>1</v>
      </c>
      <c r="Z77" s="32">
        <v>1</v>
      </c>
      <c r="AA77" s="32">
        <v>1</v>
      </c>
      <c r="AB77" s="32">
        <v>1</v>
      </c>
      <c r="AC77" s="32">
        <v>1</v>
      </c>
      <c r="AD77" s="32">
        <v>1</v>
      </c>
      <c r="AE77" s="32">
        <v>1</v>
      </c>
      <c r="AF77" s="32">
        <v>1</v>
      </c>
      <c r="AG77" s="32">
        <v>1</v>
      </c>
      <c r="AH77" s="32">
        <v>1</v>
      </c>
      <c r="AI77" s="32">
        <v>1</v>
      </c>
      <c r="AJ77" s="32">
        <v>1</v>
      </c>
      <c r="AK77" s="32">
        <v>1</v>
      </c>
      <c r="AL77" s="32">
        <v>1</v>
      </c>
      <c r="AM77" s="32">
        <v>1</v>
      </c>
      <c r="AN77" s="32">
        <v>1</v>
      </c>
      <c r="AO77" s="32">
        <v>1</v>
      </c>
      <c r="AP77" s="32">
        <v>1</v>
      </c>
      <c r="AQ77" s="32">
        <v>1</v>
      </c>
    </row>
    <row r="78" spans="1:43" s="14" customFormat="1" ht="15" hidden="1" customHeight="1" outlineLevel="1" x14ac:dyDescent="0.55000000000000004">
      <c r="A78" s="30"/>
      <c r="B78" s="172" t="s">
        <v>79</v>
      </c>
      <c r="C78" s="172"/>
      <c r="D78" s="172"/>
      <c r="E78" s="172"/>
      <c r="F78" s="208" t="s">
        <v>3</v>
      </c>
      <c r="G78" s="200"/>
      <c r="H78" s="212">
        <v>1</v>
      </c>
      <c r="I78" s="212">
        <v>1</v>
      </c>
      <c r="J78" s="212">
        <v>1</v>
      </c>
      <c r="K78" s="212">
        <v>1</v>
      </c>
      <c r="L78" s="212">
        <v>1</v>
      </c>
      <c r="M78" s="212">
        <v>1</v>
      </c>
      <c r="N78" s="212">
        <v>1</v>
      </c>
      <c r="O78" s="212">
        <v>1</v>
      </c>
      <c r="P78" s="212">
        <v>1</v>
      </c>
      <c r="Q78" s="212">
        <v>1</v>
      </c>
      <c r="R78" s="212">
        <v>1</v>
      </c>
      <c r="S78" s="212">
        <v>1</v>
      </c>
      <c r="T78" s="212">
        <v>1</v>
      </c>
      <c r="U78" s="212">
        <v>1</v>
      </c>
      <c r="V78" s="212">
        <v>1</v>
      </c>
      <c r="W78" s="212">
        <v>1</v>
      </c>
      <c r="X78" s="212">
        <v>1</v>
      </c>
      <c r="Y78" s="212">
        <v>1</v>
      </c>
      <c r="Z78" s="212">
        <v>1</v>
      </c>
      <c r="AA78" s="212">
        <v>1</v>
      </c>
      <c r="AB78" s="212">
        <v>1</v>
      </c>
      <c r="AC78" s="212">
        <v>1</v>
      </c>
      <c r="AD78" s="212">
        <v>1</v>
      </c>
      <c r="AE78" s="212">
        <v>1</v>
      </c>
      <c r="AF78" s="212">
        <v>1</v>
      </c>
      <c r="AG78" s="212">
        <v>1</v>
      </c>
      <c r="AH78" s="212">
        <v>1</v>
      </c>
      <c r="AI78" s="212">
        <v>1</v>
      </c>
      <c r="AJ78" s="212">
        <v>1</v>
      </c>
      <c r="AK78" s="212">
        <v>1</v>
      </c>
      <c r="AL78" s="212">
        <v>1</v>
      </c>
      <c r="AM78" s="212">
        <v>1</v>
      </c>
      <c r="AN78" s="212">
        <v>1</v>
      </c>
      <c r="AO78" s="212">
        <v>1</v>
      </c>
      <c r="AP78" s="212">
        <v>1</v>
      </c>
      <c r="AQ78" s="212">
        <v>1</v>
      </c>
    </row>
    <row r="79" spans="1:43" s="14" customFormat="1" ht="15" hidden="1" customHeight="1" outlineLevel="1" x14ac:dyDescent="0.55000000000000004">
      <c r="A79" s="30"/>
      <c r="B79" s="14" t="s">
        <v>284</v>
      </c>
      <c r="F79" s="22" t="s">
        <v>3</v>
      </c>
      <c r="G79" s="45"/>
      <c r="H79" s="86">
        <v>0.3</v>
      </c>
      <c r="I79" s="86">
        <v>0.3</v>
      </c>
      <c r="J79" s="86">
        <v>0.3</v>
      </c>
      <c r="K79" s="86">
        <v>0.3</v>
      </c>
      <c r="L79" s="86">
        <v>0.3</v>
      </c>
      <c r="M79" s="86">
        <v>0.3</v>
      </c>
      <c r="N79" s="86">
        <v>0.3</v>
      </c>
      <c r="O79" s="86">
        <v>0.3</v>
      </c>
      <c r="P79" s="86">
        <v>0.3</v>
      </c>
      <c r="Q79" s="86">
        <v>0.3</v>
      </c>
      <c r="R79" s="86">
        <v>0.3</v>
      </c>
      <c r="S79" s="86">
        <v>0.3</v>
      </c>
      <c r="T79" s="32">
        <v>1</v>
      </c>
      <c r="U79" s="32">
        <v>1</v>
      </c>
      <c r="V79" s="32">
        <v>1</v>
      </c>
      <c r="W79" s="32">
        <v>1</v>
      </c>
      <c r="X79" s="32">
        <v>1</v>
      </c>
      <c r="Y79" s="32">
        <v>1</v>
      </c>
      <c r="Z79" s="32">
        <v>1</v>
      </c>
      <c r="AA79" s="32">
        <v>1</v>
      </c>
      <c r="AB79" s="32">
        <v>1</v>
      </c>
      <c r="AC79" s="32">
        <v>1</v>
      </c>
      <c r="AD79" s="32">
        <v>1</v>
      </c>
      <c r="AE79" s="32">
        <v>1</v>
      </c>
      <c r="AF79" s="32">
        <v>1</v>
      </c>
      <c r="AG79" s="32">
        <v>1</v>
      </c>
      <c r="AH79" s="32">
        <v>1</v>
      </c>
      <c r="AI79" s="32">
        <v>1</v>
      </c>
      <c r="AJ79" s="32">
        <v>1</v>
      </c>
      <c r="AK79" s="32">
        <v>1</v>
      </c>
      <c r="AL79" s="32">
        <v>1</v>
      </c>
      <c r="AM79" s="32">
        <v>1</v>
      </c>
      <c r="AN79" s="32">
        <v>1</v>
      </c>
      <c r="AO79" s="32">
        <v>1</v>
      </c>
      <c r="AP79" s="32">
        <v>1</v>
      </c>
      <c r="AQ79" s="32">
        <v>1</v>
      </c>
    </row>
    <row r="80" spans="1:43" s="14" customFormat="1" ht="15" customHeight="1" collapsed="1" x14ac:dyDescent="0.55000000000000004">
      <c r="A80" s="30"/>
      <c r="B80" s="187"/>
      <c r="C80" s="187"/>
      <c r="D80" s="187"/>
      <c r="E80" s="187"/>
      <c r="F80" s="154"/>
      <c r="G80" s="344"/>
      <c r="H80" s="188"/>
      <c r="I80" s="188"/>
      <c r="J80" s="188"/>
      <c r="K80" s="188"/>
      <c r="L80" s="188"/>
      <c r="M80" s="188"/>
      <c r="N80" s="188"/>
      <c r="O80" s="188"/>
      <c r="P80" s="188"/>
      <c r="Q80" s="188"/>
      <c r="R80" s="188"/>
      <c r="S80" s="188"/>
      <c r="T80" s="188"/>
      <c r="U80" s="188"/>
      <c r="V80" s="188"/>
      <c r="W80" s="188"/>
      <c r="X80" s="188"/>
      <c r="Y80" s="188"/>
      <c r="Z80" s="188"/>
      <c r="AA80" s="188"/>
      <c r="AB80" s="188"/>
      <c r="AC80" s="188"/>
      <c r="AD80" s="188"/>
      <c r="AE80" s="188"/>
      <c r="AF80" s="188"/>
      <c r="AG80" s="188"/>
      <c r="AH80" s="188"/>
      <c r="AI80" s="188"/>
      <c r="AJ80" s="188"/>
      <c r="AK80" s="188"/>
      <c r="AL80" s="188"/>
      <c r="AM80" s="188"/>
      <c r="AN80" s="188"/>
      <c r="AO80" s="188"/>
      <c r="AP80" s="188"/>
      <c r="AQ80" s="188"/>
    </row>
    <row r="81" spans="1:43" s="14" customFormat="1" ht="15" customHeight="1" x14ac:dyDescent="0.55000000000000004">
      <c r="A81" s="30"/>
      <c r="F81" s="22"/>
      <c r="G81" s="45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</row>
    <row r="82" spans="1:43" s="14" customFormat="1" ht="30" customHeight="1" x14ac:dyDescent="0.55000000000000004">
      <c r="A82" s="30"/>
      <c r="B82" s="91" t="s">
        <v>262</v>
      </c>
      <c r="F82" s="22"/>
      <c r="G82" s="45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</row>
    <row r="83" spans="1:43" s="15" customFormat="1" ht="30" customHeight="1" x14ac:dyDescent="0.55000000000000004">
      <c r="A83" s="36"/>
      <c r="B83" s="15" t="s">
        <v>263</v>
      </c>
      <c r="C83" s="15" t="s">
        <v>175</v>
      </c>
      <c r="E83" s="137"/>
      <c r="F83" s="35" t="s">
        <v>68</v>
      </c>
      <c r="G83" s="45"/>
      <c r="H83" s="37">
        <f>SUM('3. Statements'!H40:H41)-SUM('3. Statements'!H49:H50)</f>
        <v>0</v>
      </c>
      <c r="I83" s="37">
        <f>SUM('3. Statements'!I40:I41)-SUM('3. Statements'!I49:I50)</f>
        <v>0</v>
      </c>
      <c r="J83" s="37">
        <f>SUM('3. Statements'!J40:J41)-SUM('3. Statements'!J49:J50)</f>
        <v>0</v>
      </c>
      <c r="K83" s="37">
        <f>SUM('3. Statements'!K40:K41)-SUM('3. Statements'!K49:K50)</f>
        <v>0</v>
      </c>
      <c r="L83" s="37">
        <f>SUM('3. Statements'!L40:L41)-SUM('3. Statements'!L49:L50)</f>
        <v>0</v>
      </c>
      <c r="M83" s="37">
        <f>SUM('3. Statements'!M40:M41)-SUM('3. Statements'!M49:M50)</f>
        <v>0</v>
      </c>
      <c r="N83" s="37">
        <f>SUM('3. Statements'!N40:N41)-SUM('3. Statements'!N49:N50)</f>
        <v>0</v>
      </c>
      <c r="O83" s="37">
        <f>SUM('3. Statements'!O40:O41)-SUM('3. Statements'!O49:O50)</f>
        <v>0</v>
      </c>
      <c r="P83" s="37">
        <f>SUM('3. Statements'!P40:P41)-SUM('3. Statements'!P49:P50)</f>
        <v>0</v>
      </c>
      <c r="Q83" s="37">
        <f>SUM('3. Statements'!Q40:Q41)-SUM('3. Statements'!Q49:Q50)</f>
        <v>0</v>
      </c>
      <c r="R83" s="37">
        <f>SUM('3. Statements'!R40:R41)-SUM('3. Statements'!R49:R50)</f>
        <v>0</v>
      </c>
      <c r="S83" s="37">
        <f>SUM('3. Statements'!S40:S41)-SUM('3. Statements'!S49:S50)</f>
        <v>0</v>
      </c>
      <c r="T83" s="37">
        <f>SUM('3. Statements'!T40:T41)-SUM('3. Statements'!T49:T50)</f>
        <v>0</v>
      </c>
      <c r="U83" s="37">
        <f>SUM('3. Statements'!U40:U41)-SUM('3. Statements'!U49:U50)</f>
        <v>0</v>
      </c>
      <c r="V83" s="37">
        <f>SUM('3. Statements'!V40:V41)-SUM('3. Statements'!V49:V50)</f>
        <v>0</v>
      </c>
      <c r="W83" s="37">
        <f>SUM('3. Statements'!W40:W41)-SUM('3. Statements'!W49:W50)</f>
        <v>0</v>
      </c>
      <c r="X83" s="37">
        <f>SUM('3. Statements'!X40:X41)-SUM('3. Statements'!X49:X50)</f>
        <v>0</v>
      </c>
      <c r="Y83" s="37">
        <f>SUM('3. Statements'!Y40:Y41)-SUM('3. Statements'!Y49:Y50)</f>
        <v>0</v>
      </c>
      <c r="Z83" s="37">
        <f>SUM('3. Statements'!Z40:Z41)-SUM('3. Statements'!Z49:Z50)</f>
        <v>0</v>
      </c>
      <c r="AA83" s="37">
        <f>SUM('3. Statements'!AA40:AA41)-SUM('3. Statements'!AA49:AA50)</f>
        <v>0</v>
      </c>
      <c r="AB83" s="37">
        <f>SUM('3. Statements'!AB40:AB41)-SUM('3. Statements'!AB49:AB50)</f>
        <v>0</v>
      </c>
      <c r="AC83" s="37">
        <f>SUM('3. Statements'!AC40:AC41)-SUM('3. Statements'!AC49:AC50)</f>
        <v>0</v>
      </c>
      <c r="AD83" s="37">
        <f>SUM('3. Statements'!AD40:AD41)-SUM('3. Statements'!AD49:AD50)</f>
        <v>0</v>
      </c>
      <c r="AE83" s="37">
        <f>SUM('3. Statements'!AE40:AE41)-SUM('3. Statements'!AE49:AE50)</f>
        <v>0</v>
      </c>
      <c r="AF83" s="37">
        <f>SUM('3. Statements'!AF40:AF41)-SUM('3. Statements'!AF49:AF50)</f>
        <v>0</v>
      </c>
      <c r="AG83" s="37">
        <f>SUM('3. Statements'!AG40:AG41)-SUM('3. Statements'!AG49:AG50)</f>
        <v>0</v>
      </c>
      <c r="AH83" s="37">
        <f>SUM('3. Statements'!AH40:AH41)-SUM('3. Statements'!AH49:AH50)</f>
        <v>0</v>
      </c>
      <c r="AI83" s="37">
        <f>SUM('3. Statements'!AI40:AI41)-SUM('3. Statements'!AI49:AI50)</f>
        <v>0</v>
      </c>
      <c r="AJ83" s="37">
        <f>SUM('3. Statements'!AJ40:AJ41)-SUM('3. Statements'!AJ49:AJ50)</f>
        <v>0</v>
      </c>
      <c r="AK83" s="37">
        <f>SUM('3. Statements'!AK40:AK41)-SUM('3. Statements'!AK49:AK50)</f>
        <v>0</v>
      </c>
      <c r="AL83" s="37">
        <f>SUM('3. Statements'!AL40:AL41)-SUM('3. Statements'!AL49:AL50)</f>
        <v>0</v>
      </c>
      <c r="AM83" s="37">
        <f>SUM('3. Statements'!AM40:AM41)-SUM('3. Statements'!AM49:AM50)</f>
        <v>0</v>
      </c>
      <c r="AN83" s="37">
        <f>SUM('3. Statements'!AN40:AN41)-SUM('3. Statements'!AN49:AN50)</f>
        <v>0</v>
      </c>
      <c r="AO83" s="37">
        <f>SUM('3. Statements'!AO40:AO41)-SUM('3. Statements'!AO49:AO50)</f>
        <v>0</v>
      </c>
      <c r="AP83" s="37">
        <f>SUM('3. Statements'!AP40:AP41)-SUM('3. Statements'!AP49:AP50)</f>
        <v>0</v>
      </c>
      <c r="AQ83" s="37">
        <f>SUM('3. Statements'!AQ40:AQ41)-SUM('3. Statements'!AQ49:AQ50)</f>
        <v>0</v>
      </c>
    </row>
    <row r="84" spans="1:43" s="14" customFormat="1" ht="15" customHeight="1" x14ac:dyDescent="0.55000000000000004">
      <c r="A84" s="30"/>
      <c r="B84" s="172" t="s">
        <v>276</v>
      </c>
      <c r="C84" s="172" t="s">
        <v>175</v>
      </c>
      <c r="D84" s="172"/>
      <c r="E84" s="172"/>
      <c r="F84" s="208" t="s">
        <v>68</v>
      </c>
      <c r="G84" s="200"/>
      <c r="H84" s="212">
        <f>G83-H83</f>
        <v>0</v>
      </c>
      <c r="I84" s="212">
        <f t="shared" ref="I84:AQ84" si="46">H83-I83</f>
        <v>0</v>
      </c>
      <c r="J84" s="212">
        <f t="shared" si="46"/>
        <v>0</v>
      </c>
      <c r="K84" s="212">
        <f t="shared" si="46"/>
        <v>0</v>
      </c>
      <c r="L84" s="212">
        <f t="shared" si="46"/>
        <v>0</v>
      </c>
      <c r="M84" s="212">
        <f t="shared" si="46"/>
        <v>0</v>
      </c>
      <c r="N84" s="212">
        <f t="shared" si="46"/>
        <v>0</v>
      </c>
      <c r="O84" s="212">
        <f t="shared" si="46"/>
        <v>0</v>
      </c>
      <c r="P84" s="212">
        <f t="shared" si="46"/>
        <v>0</v>
      </c>
      <c r="Q84" s="212">
        <f t="shared" si="46"/>
        <v>0</v>
      </c>
      <c r="R84" s="212">
        <f t="shared" si="46"/>
        <v>0</v>
      </c>
      <c r="S84" s="212">
        <f t="shared" si="46"/>
        <v>0</v>
      </c>
      <c r="T84" s="212">
        <f t="shared" si="46"/>
        <v>0</v>
      </c>
      <c r="U84" s="212">
        <f t="shared" si="46"/>
        <v>0</v>
      </c>
      <c r="V84" s="212">
        <f t="shared" si="46"/>
        <v>0</v>
      </c>
      <c r="W84" s="212">
        <f t="shared" si="46"/>
        <v>0</v>
      </c>
      <c r="X84" s="212">
        <f t="shared" si="46"/>
        <v>0</v>
      </c>
      <c r="Y84" s="212">
        <f t="shared" si="46"/>
        <v>0</v>
      </c>
      <c r="Z84" s="212">
        <f t="shared" si="46"/>
        <v>0</v>
      </c>
      <c r="AA84" s="212">
        <f t="shared" si="46"/>
        <v>0</v>
      </c>
      <c r="AB84" s="212">
        <f t="shared" si="46"/>
        <v>0</v>
      </c>
      <c r="AC84" s="212">
        <f t="shared" si="46"/>
        <v>0</v>
      </c>
      <c r="AD84" s="212">
        <f t="shared" si="46"/>
        <v>0</v>
      </c>
      <c r="AE84" s="212">
        <f t="shared" si="46"/>
        <v>0</v>
      </c>
      <c r="AF84" s="212">
        <f t="shared" si="46"/>
        <v>0</v>
      </c>
      <c r="AG84" s="212">
        <f t="shared" si="46"/>
        <v>0</v>
      </c>
      <c r="AH84" s="212">
        <f t="shared" si="46"/>
        <v>0</v>
      </c>
      <c r="AI84" s="212">
        <f t="shared" si="46"/>
        <v>0</v>
      </c>
      <c r="AJ84" s="212">
        <f t="shared" si="46"/>
        <v>0</v>
      </c>
      <c r="AK84" s="212">
        <f t="shared" si="46"/>
        <v>0</v>
      </c>
      <c r="AL84" s="212">
        <f t="shared" si="46"/>
        <v>0</v>
      </c>
      <c r="AM84" s="212">
        <f t="shared" si="46"/>
        <v>0</v>
      </c>
      <c r="AN84" s="212">
        <f t="shared" si="46"/>
        <v>0</v>
      </c>
      <c r="AO84" s="212">
        <f t="shared" si="46"/>
        <v>0</v>
      </c>
      <c r="AP84" s="212">
        <f t="shared" si="46"/>
        <v>0</v>
      </c>
      <c r="AQ84" s="212">
        <f t="shared" si="46"/>
        <v>0</v>
      </c>
    </row>
    <row r="85" spans="1:43" s="15" customFormat="1" ht="15" customHeight="1" x14ac:dyDescent="0.55000000000000004">
      <c r="A85" s="36"/>
      <c r="B85" s="15" t="s">
        <v>264</v>
      </c>
      <c r="E85" s="137"/>
      <c r="F85" s="35"/>
      <c r="G85" s="45" t="s">
        <v>157</v>
      </c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</row>
    <row r="86" spans="1:43" s="14" customFormat="1" ht="15" hidden="1" customHeight="1" outlineLevel="1" x14ac:dyDescent="0.55000000000000004">
      <c r="A86" s="30"/>
      <c r="B86" s="172" t="s">
        <v>265</v>
      </c>
      <c r="C86" s="172" t="s">
        <v>175</v>
      </c>
      <c r="D86" s="172"/>
      <c r="E86" s="172"/>
      <c r="F86" s="208" t="s">
        <v>4</v>
      </c>
      <c r="G86" s="200"/>
      <c r="H86" s="212">
        <f>IFERROR(#REF!/#REF!,0)</f>
        <v>0</v>
      </c>
      <c r="I86" s="212">
        <f>IFERROR(#REF!/#REF!,0)</f>
        <v>0</v>
      </c>
      <c r="J86" s="212">
        <f>IFERROR(#REF!/#REF!,0)</f>
        <v>0</v>
      </c>
      <c r="K86" s="212">
        <f>IFERROR(#REF!/#REF!,0)</f>
        <v>0</v>
      </c>
      <c r="L86" s="212">
        <f>IFERROR(#REF!/#REF!,0)</f>
        <v>0</v>
      </c>
      <c r="M86" s="212">
        <f>IFERROR(#REF!/#REF!,0)</f>
        <v>0</v>
      </c>
      <c r="N86" s="212">
        <f>IFERROR(#REF!/#REF!,0)</f>
        <v>0</v>
      </c>
      <c r="O86" s="212">
        <f>IFERROR(#REF!/#REF!,0)</f>
        <v>0</v>
      </c>
      <c r="P86" s="212">
        <f>IFERROR(#REF!/#REF!,0)</f>
        <v>0</v>
      </c>
      <c r="Q86" s="212">
        <f>IFERROR(#REF!/#REF!,0)</f>
        <v>0</v>
      </c>
      <c r="R86" s="212">
        <f>IFERROR(#REF!/#REF!,0)</f>
        <v>0</v>
      </c>
      <c r="S86" s="212">
        <f>IFERROR(#REF!/#REF!,0)</f>
        <v>0</v>
      </c>
      <c r="T86" s="212">
        <f>IFERROR(#REF!/#REF!,0)</f>
        <v>0</v>
      </c>
      <c r="U86" s="212">
        <f>IFERROR(#REF!/#REF!,0)</f>
        <v>0</v>
      </c>
      <c r="V86" s="212">
        <f>IFERROR(#REF!/#REF!,0)</f>
        <v>0</v>
      </c>
      <c r="W86" s="212">
        <f>IFERROR(#REF!/#REF!,0)</f>
        <v>0</v>
      </c>
      <c r="X86" s="212">
        <f>IFERROR(#REF!/#REF!,0)</f>
        <v>0</v>
      </c>
      <c r="Y86" s="212">
        <f>IFERROR(#REF!/#REF!,0)</f>
        <v>0</v>
      </c>
      <c r="Z86" s="212">
        <f>IFERROR(#REF!/#REF!,0)</f>
        <v>0</v>
      </c>
      <c r="AA86" s="212">
        <f>IFERROR(#REF!/#REF!,0)</f>
        <v>0</v>
      </c>
      <c r="AB86" s="212">
        <f>IFERROR(#REF!/#REF!,0)</f>
        <v>0</v>
      </c>
      <c r="AC86" s="212">
        <f>IFERROR(#REF!/#REF!,0)</f>
        <v>0</v>
      </c>
      <c r="AD86" s="212">
        <f>IFERROR(#REF!/#REF!,0)</f>
        <v>0</v>
      </c>
      <c r="AE86" s="212">
        <f>IFERROR(#REF!/#REF!,0)</f>
        <v>0</v>
      </c>
      <c r="AF86" s="212">
        <f>IFERROR(#REF!/#REF!,0)</f>
        <v>0</v>
      </c>
      <c r="AG86" s="212">
        <f>IFERROR(#REF!/#REF!,0)</f>
        <v>0</v>
      </c>
      <c r="AH86" s="212">
        <f>IFERROR(#REF!/#REF!,0)</f>
        <v>0</v>
      </c>
      <c r="AI86" s="212">
        <f>IFERROR(#REF!/#REF!,0)</f>
        <v>0</v>
      </c>
      <c r="AJ86" s="212">
        <f>IFERROR(#REF!/#REF!,0)</f>
        <v>0</v>
      </c>
      <c r="AK86" s="212">
        <f>IFERROR(#REF!/#REF!,0)</f>
        <v>0</v>
      </c>
      <c r="AL86" s="212">
        <f>IFERROR(#REF!/#REF!,0)</f>
        <v>0</v>
      </c>
      <c r="AM86" s="212">
        <f>IFERROR(#REF!/#REF!,0)</f>
        <v>0</v>
      </c>
      <c r="AN86" s="212">
        <f>IFERROR(#REF!/#REF!,0)</f>
        <v>0</v>
      </c>
      <c r="AO86" s="212">
        <f>IFERROR(#REF!/#REF!,0)</f>
        <v>0</v>
      </c>
      <c r="AP86" s="212">
        <f>IFERROR(#REF!/#REF!,0)</f>
        <v>0</v>
      </c>
      <c r="AQ86" s="212">
        <f>IFERROR(#REF!/#REF!,0)</f>
        <v>0</v>
      </c>
    </row>
    <row r="87" spans="1:43" s="14" customFormat="1" ht="15" hidden="1" customHeight="1" outlineLevel="1" x14ac:dyDescent="0.55000000000000004">
      <c r="A87" s="30"/>
      <c r="B87" s="172" t="s">
        <v>266</v>
      </c>
      <c r="C87" s="172" t="s">
        <v>175</v>
      </c>
      <c r="D87" s="172"/>
      <c r="E87" s="172"/>
      <c r="F87" s="208" t="s">
        <v>4</v>
      </c>
      <c r="G87" s="200"/>
      <c r="H87" s="212">
        <f>IFERROR(#REF!/#REF!,0)</f>
        <v>0</v>
      </c>
      <c r="I87" s="212">
        <f>IFERROR(#REF!/#REF!,0)</f>
        <v>0</v>
      </c>
      <c r="J87" s="212">
        <f>IFERROR(#REF!/#REF!,0)</f>
        <v>0</v>
      </c>
      <c r="K87" s="212">
        <f>IFERROR(#REF!/#REF!,0)</f>
        <v>0</v>
      </c>
      <c r="L87" s="212">
        <f>IFERROR(#REF!/#REF!,0)</f>
        <v>0</v>
      </c>
      <c r="M87" s="212">
        <f>IFERROR(#REF!/#REF!,0)</f>
        <v>0</v>
      </c>
      <c r="N87" s="212">
        <f>IFERROR(#REF!/#REF!,0)</f>
        <v>0</v>
      </c>
      <c r="O87" s="212">
        <f>IFERROR(#REF!/#REF!,0)</f>
        <v>0</v>
      </c>
      <c r="P87" s="212">
        <f>IFERROR(#REF!/#REF!,0)</f>
        <v>0</v>
      </c>
      <c r="Q87" s="212">
        <f>IFERROR(#REF!/#REF!,0)</f>
        <v>0</v>
      </c>
      <c r="R87" s="212">
        <f>IFERROR(#REF!/#REF!,0)</f>
        <v>0</v>
      </c>
      <c r="S87" s="212">
        <f>IFERROR(#REF!/#REF!,0)</f>
        <v>0</v>
      </c>
      <c r="T87" s="212">
        <f>IFERROR(#REF!/#REF!,0)</f>
        <v>0</v>
      </c>
      <c r="U87" s="212">
        <f>IFERROR(#REF!/#REF!,0)</f>
        <v>0</v>
      </c>
      <c r="V87" s="212">
        <f>IFERROR(#REF!/#REF!,0)</f>
        <v>0</v>
      </c>
      <c r="W87" s="212">
        <f>IFERROR(#REF!/#REF!,0)</f>
        <v>0</v>
      </c>
      <c r="X87" s="212">
        <f>IFERROR(#REF!/#REF!,0)</f>
        <v>0</v>
      </c>
      <c r="Y87" s="212">
        <f>IFERROR(#REF!/#REF!,0)</f>
        <v>0</v>
      </c>
      <c r="Z87" s="212">
        <f>IFERROR(#REF!/#REF!,0)</f>
        <v>0</v>
      </c>
      <c r="AA87" s="212">
        <f>IFERROR(#REF!/#REF!,0)</f>
        <v>0</v>
      </c>
      <c r="AB87" s="212">
        <f>IFERROR(#REF!/#REF!,0)</f>
        <v>0</v>
      </c>
      <c r="AC87" s="212">
        <f>IFERROR(#REF!/#REF!,0)</f>
        <v>0</v>
      </c>
      <c r="AD87" s="212">
        <f>IFERROR(#REF!/#REF!,0)</f>
        <v>0</v>
      </c>
      <c r="AE87" s="212">
        <f>IFERROR(#REF!/#REF!,0)</f>
        <v>0</v>
      </c>
      <c r="AF87" s="212">
        <f>IFERROR(#REF!/#REF!,0)</f>
        <v>0</v>
      </c>
      <c r="AG87" s="212">
        <f>IFERROR(#REF!/#REF!,0)</f>
        <v>0</v>
      </c>
      <c r="AH87" s="212">
        <f>IFERROR(#REF!/#REF!,0)</f>
        <v>0</v>
      </c>
      <c r="AI87" s="212">
        <f>IFERROR(#REF!/#REF!,0)</f>
        <v>0</v>
      </c>
      <c r="AJ87" s="212">
        <f>IFERROR(#REF!/#REF!,0)</f>
        <v>0</v>
      </c>
      <c r="AK87" s="212">
        <f>IFERROR(#REF!/#REF!,0)</f>
        <v>0</v>
      </c>
      <c r="AL87" s="212">
        <f>IFERROR(#REF!/#REF!,0)</f>
        <v>0</v>
      </c>
      <c r="AM87" s="212">
        <f>IFERROR(#REF!/#REF!,0)</f>
        <v>0</v>
      </c>
      <c r="AN87" s="212">
        <f>IFERROR(#REF!/#REF!,0)</f>
        <v>0</v>
      </c>
      <c r="AO87" s="212">
        <f>IFERROR(#REF!/#REF!,0)</f>
        <v>0</v>
      </c>
      <c r="AP87" s="212">
        <f>IFERROR(#REF!/#REF!,0)</f>
        <v>0</v>
      </c>
      <c r="AQ87" s="212">
        <f>IFERROR(#REF!/#REF!,0)</f>
        <v>0</v>
      </c>
    </row>
    <row r="88" spans="1:43" s="15" customFormat="1" ht="15" customHeight="1" collapsed="1" x14ac:dyDescent="0.55000000000000004">
      <c r="A88" s="36"/>
      <c r="B88" s="175" t="s">
        <v>267</v>
      </c>
      <c r="C88" s="175"/>
      <c r="D88" s="175"/>
      <c r="E88" s="175"/>
      <c r="F88" s="179"/>
      <c r="G88" s="200" t="s">
        <v>157</v>
      </c>
      <c r="H88" s="214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</row>
    <row r="89" spans="1:43" s="14" customFormat="1" ht="15" hidden="1" customHeight="1" outlineLevel="1" x14ac:dyDescent="0.55000000000000004">
      <c r="A89" s="30"/>
      <c r="B89" s="172" t="s">
        <v>265</v>
      </c>
      <c r="C89" s="172" t="s">
        <v>175</v>
      </c>
      <c r="D89" s="172"/>
      <c r="E89" s="172"/>
      <c r="F89" s="208" t="s">
        <v>4</v>
      </c>
      <c r="G89" s="200"/>
      <c r="H89" s="212">
        <v>0</v>
      </c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</row>
    <row r="90" spans="1:43" s="14" customFormat="1" ht="15" hidden="1" customHeight="1" outlineLevel="1" x14ac:dyDescent="0.55000000000000004">
      <c r="A90" s="30"/>
      <c r="B90" s="14" t="s">
        <v>266</v>
      </c>
      <c r="C90" s="14" t="s">
        <v>175</v>
      </c>
      <c r="F90" s="22" t="s">
        <v>4</v>
      </c>
      <c r="G90" s="45"/>
      <c r="H90" s="32">
        <v>0</v>
      </c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</row>
    <row r="91" spans="1:43" s="14" customFormat="1" ht="15" customHeight="1" collapsed="1" x14ac:dyDescent="0.55000000000000004">
      <c r="A91" s="30"/>
      <c r="F91" s="22"/>
      <c r="G91" s="45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</row>
    <row r="92" spans="1:43" s="189" customFormat="1" ht="30" customHeight="1" x14ac:dyDescent="0.55000000000000004">
      <c r="A92" s="222"/>
      <c r="B92" s="91" t="s">
        <v>268</v>
      </c>
      <c r="E92" s="201"/>
      <c r="F92" s="190"/>
      <c r="G92" s="191"/>
      <c r="H92" s="192"/>
      <c r="I92" s="192"/>
      <c r="J92" s="192"/>
      <c r="K92" s="192"/>
      <c r="L92" s="192"/>
      <c r="M92" s="192"/>
      <c r="N92" s="192"/>
      <c r="O92" s="192"/>
      <c r="P92" s="192"/>
      <c r="Q92" s="192"/>
      <c r="R92" s="192"/>
      <c r="S92" s="192"/>
      <c r="T92" s="192"/>
      <c r="U92" s="192"/>
      <c r="V92" s="192"/>
      <c r="W92" s="192"/>
      <c r="X92" s="192"/>
      <c r="Y92" s="192"/>
      <c r="Z92" s="192"/>
      <c r="AA92" s="192"/>
      <c r="AB92" s="192"/>
      <c r="AC92" s="192"/>
      <c r="AD92" s="192"/>
      <c r="AE92" s="192"/>
      <c r="AF92" s="192"/>
      <c r="AG92" s="192"/>
      <c r="AH92" s="192"/>
      <c r="AI92" s="192"/>
      <c r="AJ92" s="192"/>
      <c r="AK92" s="192"/>
      <c r="AL92" s="192"/>
      <c r="AM92" s="192"/>
      <c r="AN92" s="192"/>
      <c r="AO92" s="192"/>
      <c r="AP92" s="192"/>
      <c r="AQ92" s="192"/>
    </row>
    <row r="93" spans="1:43" s="4" customFormat="1" ht="30" customHeight="1" x14ac:dyDescent="0.55000000000000004">
      <c r="A93" s="90"/>
      <c r="B93" s="15" t="s">
        <v>269</v>
      </c>
      <c r="D93" s="307"/>
      <c r="E93" s="137"/>
      <c r="F93" s="5" t="s">
        <v>68</v>
      </c>
      <c r="G93" s="45"/>
      <c r="H93" s="20">
        <f>H94*H95</f>
        <v>5800</v>
      </c>
      <c r="I93" s="20">
        <f t="shared" ref="I93:AQ93" si="47">I94*I95</f>
        <v>4000.0000000000009</v>
      </c>
      <c r="J93" s="20">
        <f t="shared" si="47"/>
        <v>8000</v>
      </c>
      <c r="K93" s="20">
        <f t="shared" si="47"/>
        <v>0</v>
      </c>
      <c r="L93" s="20">
        <f t="shared" si="47"/>
        <v>0</v>
      </c>
      <c r="M93" s="20">
        <f t="shared" si="47"/>
        <v>0</v>
      </c>
      <c r="N93" s="20">
        <f t="shared" si="47"/>
        <v>0</v>
      </c>
      <c r="O93" s="20">
        <f t="shared" si="47"/>
        <v>0</v>
      </c>
      <c r="P93" s="20">
        <f t="shared" si="47"/>
        <v>0</v>
      </c>
      <c r="Q93" s="20">
        <f t="shared" si="47"/>
        <v>0</v>
      </c>
      <c r="R93" s="20">
        <f t="shared" si="47"/>
        <v>0</v>
      </c>
      <c r="S93" s="20">
        <f t="shared" si="47"/>
        <v>0</v>
      </c>
      <c r="T93" s="20">
        <f t="shared" si="47"/>
        <v>8579.6062654743691</v>
      </c>
      <c r="U93" s="20">
        <f t="shared" si="47"/>
        <v>0</v>
      </c>
      <c r="V93" s="20">
        <f t="shared" si="47"/>
        <v>0</v>
      </c>
      <c r="W93" s="20">
        <f t="shared" si="47"/>
        <v>0</v>
      </c>
      <c r="X93" s="20">
        <f t="shared" si="47"/>
        <v>0</v>
      </c>
      <c r="Y93" s="20">
        <f t="shared" si="47"/>
        <v>0</v>
      </c>
      <c r="Z93" s="20">
        <f t="shared" si="47"/>
        <v>0</v>
      </c>
      <c r="AA93" s="20">
        <f t="shared" si="47"/>
        <v>0</v>
      </c>
      <c r="AB93" s="20">
        <f t="shared" si="47"/>
        <v>0</v>
      </c>
      <c r="AC93" s="20">
        <f t="shared" si="47"/>
        <v>0</v>
      </c>
      <c r="AD93" s="20">
        <f t="shared" si="47"/>
        <v>0</v>
      </c>
      <c r="AE93" s="20">
        <f t="shared" si="47"/>
        <v>0</v>
      </c>
      <c r="AF93" s="20">
        <f t="shared" si="47"/>
        <v>0</v>
      </c>
      <c r="AG93" s="20">
        <f t="shared" si="47"/>
        <v>0</v>
      </c>
      <c r="AH93" s="20">
        <f t="shared" si="47"/>
        <v>0</v>
      </c>
      <c r="AI93" s="20">
        <f t="shared" si="47"/>
        <v>0</v>
      </c>
      <c r="AJ93" s="20">
        <f t="shared" si="47"/>
        <v>0</v>
      </c>
      <c r="AK93" s="20">
        <f t="shared" si="47"/>
        <v>0</v>
      </c>
      <c r="AL93" s="20">
        <f t="shared" si="47"/>
        <v>0</v>
      </c>
      <c r="AM93" s="20">
        <f t="shared" si="47"/>
        <v>0</v>
      </c>
      <c r="AN93" s="20">
        <f t="shared" si="47"/>
        <v>0</v>
      </c>
      <c r="AO93" s="20">
        <f t="shared" si="47"/>
        <v>0</v>
      </c>
      <c r="AP93" s="20">
        <f t="shared" si="47"/>
        <v>0</v>
      </c>
      <c r="AQ93" s="20">
        <f t="shared" si="47"/>
        <v>0</v>
      </c>
    </row>
    <row r="94" spans="1:43" ht="15" hidden="1" customHeight="1" outlineLevel="1" x14ac:dyDescent="0.55000000000000004">
      <c r="B94" s="207" t="s">
        <v>278</v>
      </c>
      <c r="C94" s="207" t="s">
        <v>280</v>
      </c>
      <c r="D94" s="309"/>
      <c r="E94" s="207"/>
      <c r="F94" s="211" t="s">
        <v>68</v>
      </c>
      <c r="G94" s="200">
        <v>2000</v>
      </c>
      <c r="H94" s="210">
        <f>$G94*(1+$G$9)^H$6</f>
        <v>2000</v>
      </c>
      <c r="I94" s="210">
        <f t="shared" ref="I94:AQ94" si="48">$G94*(1+$G$9)^I$6</f>
        <v>2000</v>
      </c>
      <c r="J94" s="210">
        <f t="shared" si="48"/>
        <v>2000</v>
      </c>
      <c r="K94" s="210">
        <f t="shared" si="48"/>
        <v>2000</v>
      </c>
      <c r="L94" s="210">
        <f t="shared" si="48"/>
        <v>2000</v>
      </c>
      <c r="M94" s="210">
        <f t="shared" si="48"/>
        <v>2000</v>
      </c>
      <c r="N94" s="210">
        <f t="shared" si="48"/>
        <v>2000</v>
      </c>
      <c r="O94" s="210">
        <f t="shared" si="48"/>
        <v>2000</v>
      </c>
      <c r="P94" s="210">
        <f t="shared" si="48"/>
        <v>2000</v>
      </c>
      <c r="Q94" s="210">
        <f t="shared" si="48"/>
        <v>2000</v>
      </c>
      <c r="R94" s="210">
        <f t="shared" si="48"/>
        <v>2000</v>
      </c>
      <c r="S94" s="210">
        <f t="shared" si="48"/>
        <v>2000</v>
      </c>
      <c r="T94" s="210">
        <f t="shared" si="48"/>
        <v>2092.586894018139</v>
      </c>
      <c r="U94" s="210">
        <f t="shared" si="48"/>
        <v>2092.586894018139</v>
      </c>
      <c r="V94" s="210">
        <f t="shared" si="48"/>
        <v>2092.586894018139</v>
      </c>
      <c r="W94" s="210">
        <f t="shared" si="48"/>
        <v>2092.586894018139</v>
      </c>
      <c r="X94" s="210">
        <f t="shared" si="48"/>
        <v>2092.586894018139</v>
      </c>
      <c r="Y94" s="210">
        <f t="shared" si="48"/>
        <v>2092.586894018139</v>
      </c>
      <c r="Z94" s="210">
        <f t="shared" si="48"/>
        <v>2092.586894018139</v>
      </c>
      <c r="AA94" s="210">
        <f t="shared" si="48"/>
        <v>2092.586894018139</v>
      </c>
      <c r="AB94" s="210">
        <f t="shared" si="48"/>
        <v>2092.586894018139</v>
      </c>
      <c r="AC94" s="210">
        <f t="shared" si="48"/>
        <v>2092.586894018139</v>
      </c>
      <c r="AD94" s="210">
        <f t="shared" si="48"/>
        <v>2092.586894018139</v>
      </c>
      <c r="AE94" s="210">
        <f t="shared" si="48"/>
        <v>2092.586894018139</v>
      </c>
      <c r="AF94" s="210">
        <f t="shared" si="48"/>
        <v>2189.4599545082406</v>
      </c>
      <c r="AG94" s="210">
        <f t="shared" si="48"/>
        <v>2189.4599545082406</v>
      </c>
      <c r="AH94" s="210">
        <f t="shared" si="48"/>
        <v>2189.4599545082406</v>
      </c>
      <c r="AI94" s="210">
        <f t="shared" si="48"/>
        <v>2189.4599545082406</v>
      </c>
      <c r="AJ94" s="210">
        <f t="shared" si="48"/>
        <v>2189.4599545082406</v>
      </c>
      <c r="AK94" s="210">
        <f t="shared" si="48"/>
        <v>2189.4599545082406</v>
      </c>
      <c r="AL94" s="210">
        <f t="shared" si="48"/>
        <v>2189.4599545082406</v>
      </c>
      <c r="AM94" s="210">
        <f t="shared" si="48"/>
        <v>2189.4599545082406</v>
      </c>
      <c r="AN94" s="210">
        <f t="shared" si="48"/>
        <v>2189.4599545082406</v>
      </c>
      <c r="AO94" s="210">
        <f t="shared" si="48"/>
        <v>2189.4599545082406</v>
      </c>
      <c r="AP94" s="210">
        <f t="shared" si="48"/>
        <v>2189.4599545082406</v>
      </c>
      <c r="AQ94" s="210">
        <f t="shared" si="48"/>
        <v>2189.4599545082406</v>
      </c>
    </row>
    <row r="95" spans="1:43" ht="15" hidden="1" customHeight="1" outlineLevel="1" x14ac:dyDescent="0.55000000000000004">
      <c r="B95" s="7" t="s">
        <v>279</v>
      </c>
      <c r="C95" s="207" t="s">
        <v>280</v>
      </c>
      <c r="D95" s="306"/>
      <c r="F95" s="8" t="s">
        <v>68</v>
      </c>
      <c r="G95" s="45"/>
      <c r="H95" s="10">
        <f>IF(H12&gt;MAX($G12:G12),H12-G12,0)</f>
        <v>2.9</v>
      </c>
      <c r="I95" s="10">
        <f>IF(I12&gt;MAX($G12:H12),I12-H12,0)</f>
        <v>2.0000000000000004</v>
      </c>
      <c r="J95" s="10">
        <f>IF(J12&gt;MAX($G12:I12),J12-I12,0)</f>
        <v>4</v>
      </c>
      <c r="K95" s="10">
        <f>IF(K12&gt;MAX($G12:J12),K12-J12,0)</f>
        <v>0</v>
      </c>
      <c r="L95" s="10">
        <f>IF(L12&gt;MAX($G12:K12),L12-K12,0)</f>
        <v>0</v>
      </c>
      <c r="M95" s="10">
        <f>IF(M12&gt;MAX($G12:L12),M12-L12,0)</f>
        <v>0</v>
      </c>
      <c r="N95" s="10">
        <f>IF(N12&gt;MAX($G12:M12),N12-M12,0)</f>
        <v>0</v>
      </c>
      <c r="O95" s="10">
        <f>IF(O12&gt;MAX($G12:N12),O12-N12,0)</f>
        <v>0</v>
      </c>
      <c r="P95" s="10">
        <f>IF(P12&gt;MAX($G12:O12),P12-O12,0)</f>
        <v>0</v>
      </c>
      <c r="Q95" s="10">
        <f>IF(Q12&gt;MAX($G12:P12),Q12-P12,0)</f>
        <v>0</v>
      </c>
      <c r="R95" s="10">
        <f>IF(R12&gt;MAX($G12:Q12),R12-Q12,0)</f>
        <v>0</v>
      </c>
      <c r="S95" s="10">
        <f>IF(S12&gt;MAX($G12:R12),S12-R12,0)</f>
        <v>0</v>
      </c>
      <c r="T95" s="10">
        <f>IF(T12&gt;MAX($G12:S12),T12-S12,0)</f>
        <v>4.0999999999999996</v>
      </c>
      <c r="U95" s="10">
        <f>IF(U12&gt;MAX($G12:T12),U12-T12,0)</f>
        <v>0</v>
      </c>
      <c r="V95" s="10">
        <f>IF(V12&gt;MAX($G12:U12),V12-U12,0)</f>
        <v>0</v>
      </c>
      <c r="W95" s="10">
        <f>IF(W12&gt;MAX($G12:V12),W12-V12,0)</f>
        <v>0</v>
      </c>
      <c r="X95" s="10">
        <f>IF(X12&gt;MAX($G12:W12),X12-W12,0)</f>
        <v>0</v>
      </c>
      <c r="Y95" s="10">
        <f>IF(Y12&gt;MAX($G12:X12),Y12-X12,0)</f>
        <v>0</v>
      </c>
      <c r="Z95" s="10">
        <f>IF(Z12&gt;MAX($G12:Y12),Z12-Y12,0)</f>
        <v>0</v>
      </c>
      <c r="AA95" s="10">
        <f>IF(AA12&gt;MAX($G12:Z12),AA12-Z12,0)</f>
        <v>0</v>
      </c>
      <c r="AB95" s="10">
        <f>IF(AB12&gt;MAX($G12:AA12),AB12-AA12,0)</f>
        <v>0</v>
      </c>
      <c r="AC95" s="10">
        <f>IF(AC12&gt;MAX($G12:AB12),AC12-AB12,0)</f>
        <v>0</v>
      </c>
      <c r="AD95" s="10">
        <f>IF(AD12&gt;MAX($G12:AC12),AD12-AC12,0)</f>
        <v>0</v>
      </c>
      <c r="AE95" s="10">
        <f>IF(AE12&gt;MAX($G12:AD12),AE12-AD12,0)</f>
        <v>0</v>
      </c>
      <c r="AF95" s="10">
        <f>IF(AF12&gt;MAX($G12:AE12),AF12-AE12,0)</f>
        <v>0</v>
      </c>
      <c r="AG95" s="10">
        <f>IF(AG12&gt;MAX($G12:AF12),AG12-AF12,0)</f>
        <v>0</v>
      </c>
      <c r="AH95" s="10">
        <f>IF(AH12&gt;MAX($G12:AG12),AH12-AG12,0)</f>
        <v>0</v>
      </c>
      <c r="AI95" s="10">
        <f>IF(AI12&gt;MAX($G12:AH12),AI12-AH12,0)</f>
        <v>0</v>
      </c>
      <c r="AJ95" s="10">
        <f>IF(AJ12&gt;MAX($G12:AI12),AJ12-AI12,0)</f>
        <v>0</v>
      </c>
      <c r="AK95" s="10">
        <f>IF(AK12&gt;MAX($G12:AJ12),AK12-AJ12,0)</f>
        <v>0</v>
      </c>
      <c r="AL95" s="10">
        <f>IF(AL12&gt;MAX($G12:AK12),AL12-AK12,0)</f>
        <v>0</v>
      </c>
      <c r="AM95" s="10">
        <f>IF(AM12&gt;MAX($G12:AL12),AM12-AL12,0)</f>
        <v>0</v>
      </c>
      <c r="AN95" s="10">
        <f>IF(AN12&gt;MAX($G12:AM12),AN12-AM12,0)</f>
        <v>0</v>
      </c>
      <c r="AO95" s="10">
        <f>IF(AO12&gt;MAX($G12:AN12),AO12-AN12,0)</f>
        <v>0</v>
      </c>
      <c r="AP95" s="10">
        <f>IF(AP12&gt;MAX($G12:AO12),AP12-AO12,0)</f>
        <v>0</v>
      </c>
      <c r="AQ95" s="10">
        <f>IF(AQ12&gt;MAX($G12:AP12),AQ12-AP12,0)</f>
        <v>0</v>
      </c>
    </row>
    <row r="96" spans="1:43" s="15" customFormat="1" ht="30" customHeight="1" collapsed="1" x14ac:dyDescent="0.55000000000000004">
      <c r="A96" s="36"/>
      <c r="B96" s="175" t="s">
        <v>270</v>
      </c>
      <c r="C96" s="175"/>
      <c r="D96" s="175"/>
      <c r="E96" s="199"/>
      <c r="F96" s="177" t="s">
        <v>68</v>
      </c>
      <c r="G96" s="200"/>
      <c r="H96" s="214">
        <f>H93+G96</f>
        <v>5800</v>
      </c>
      <c r="I96" s="214">
        <f t="shared" ref="I96:AQ96" si="49">I93+H96</f>
        <v>9800</v>
      </c>
      <c r="J96" s="214">
        <f t="shared" si="49"/>
        <v>17800</v>
      </c>
      <c r="K96" s="214">
        <f t="shared" si="49"/>
        <v>17800</v>
      </c>
      <c r="L96" s="214">
        <f t="shared" si="49"/>
        <v>17800</v>
      </c>
      <c r="M96" s="214">
        <f t="shared" si="49"/>
        <v>17800</v>
      </c>
      <c r="N96" s="214">
        <f t="shared" si="49"/>
        <v>17800</v>
      </c>
      <c r="O96" s="214">
        <f t="shared" si="49"/>
        <v>17800</v>
      </c>
      <c r="P96" s="214">
        <f t="shared" si="49"/>
        <v>17800</v>
      </c>
      <c r="Q96" s="214">
        <f t="shared" si="49"/>
        <v>17800</v>
      </c>
      <c r="R96" s="214">
        <f t="shared" si="49"/>
        <v>17800</v>
      </c>
      <c r="S96" s="214">
        <f t="shared" si="49"/>
        <v>17800</v>
      </c>
      <c r="T96" s="214">
        <f t="shared" si="49"/>
        <v>26379.606265474369</v>
      </c>
      <c r="U96" s="214">
        <f t="shared" si="49"/>
        <v>26379.606265474369</v>
      </c>
      <c r="V96" s="214">
        <f t="shared" si="49"/>
        <v>26379.606265474369</v>
      </c>
      <c r="W96" s="214">
        <f t="shared" si="49"/>
        <v>26379.606265474369</v>
      </c>
      <c r="X96" s="214">
        <f t="shared" si="49"/>
        <v>26379.606265474369</v>
      </c>
      <c r="Y96" s="214">
        <f t="shared" si="49"/>
        <v>26379.606265474369</v>
      </c>
      <c r="Z96" s="214">
        <f t="shared" si="49"/>
        <v>26379.606265474369</v>
      </c>
      <c r="AA96" s="214">
        <f t="shared" si="49"/>
        <v>26379.606265474369</v>
      </c>
      <c r="AB96" s="214">
        <f t="shared" si="49"/>
        <v>26379.606265474369</v>
      </c>
      <c r="AC96" s="214">
        <f t="shared" si="49"/>
        <v>26379.606265474369</v>
      </c>
      <c r="AD96" s="214">
        <f t="shared" si="49"/>
        <v>26379.606265474369</v>
      </c>
      <c r="AE96" s="214">
        <f t="shared" si="49"/>
        <v>26379.606265474369</v>
      </c>
      <c r="AF96" s="214">
        <f t="shared" si="49"/>
        <v>26379.606265474369</v>
      </c>
      <c r="AG96" s="214">
        <f t="shared" si="49"/>
        <v>26379.606265474369</v>
      </c>
      <c r="AH96" s="214">
        <f t="shared" si="49"/>
        <v>26379.606265474369</v>
      </c>
      <c r="AI96" s="214">
        <f t="shared" si="49"/>
        <v>26379.606265474369</v>
      </c>
      <c r="AJ96" s="214">
        <f t="shared" si="49"/>
        <v>26379.606265474369</v>
      </c>
      <c r="AK96" s="214">
        <f t="shared" si="49"/>
        <v>26379.606265474369</v>
      </c>
      <c r="AL96" s="214">
        <f t="shared" si="49"/>
        <v>26379.606265474369</v>
      </c>
      <c r="AM96" s="214">
        <f t="shared" si="49"/>
        <v>26379.606265474369</v>
      </c>
      <c r="AN96" s="214">
        <f t="shared" si="49"/>
        <v>26379.606265474369</v>
      </c>
      <c r="AO96" s="214">
        <f t="shared" si="49"/>
        <v>26379.606265474369</v>
      </c>
      <c r="AP96" s="214">
        <f t="shared" si="49"/>
        <v>26379.606265474369</v>
      </c>
      <c r="AQ96" s="214">
        <f t="shared" si="49"/>
        <v>26379.606265474369</v>
      </c>
    </row>
    <row r="97" spans="1:43" s="15" customFormat="1" ht="30" customHeight="1" x14ac:dyDescent="0.55000000000000004">
      <c r="A97" s="36"/>
      <c r="B97" s="15" t="s">
        <v>271</v>
      </c>
      <c r="E97" s="137"/>
      <c r="F97" s="5" t="s">
        <v>68</v>
      </c>
      <c r="G97" s="45"/>
      <c r="H97" s="37">
        <f>H96-H98</f>
        <v>5730.9523809523807</v>
      </c>
      <c r="I97" s="37">
        <f t="shared" ref="I97:AQ97" si="50">I96-I98</f>
        <v>9638.0952380952385</v>
      </c>
      <c r="J97" s="37">
        <f t="shared" si="50"/>
        <v>17473.809523809523</v>
      </c>
      <c r="K97" s="37">
        <f t="shared" si="50"/>
        <v>17261.904761904763</v>
      </c>
      <c r="L97" s="37">
        <f t="shared" si="50"/>
        <v>17050</v>
      </c>
      <c r="M97" s="37">
        <f t="shared" si="50"/>
        <v>16838.095238095237</v>
      </c>
      <c r="N97" s="37">
        <f t="shared" si="50"/>
        <v>16626.190476190477</v>
      </c>
      <c r="O97" s="37">
        <f t="shared" si="50"/>
        <v>16414.285714285714</v>
      </c>
      <c r="P97" s="37">
        <f t="shared" si="50"/>
        <v>16202.380952380952</v>
      </c>
      <c r="Q97" s="37">
        <f t="shared" si="50"/>
        <v>15990.476190476191</v>
      </c>
      <c r="R97" s="37">
        <f t="shared" si="50"/>
        <v>15778.571428571428</v>
      </c>
      <c r="S97" s="37">
        <f t="shared" si="50"/>
        <v>15566.666666666666</v>
      </c>
      <c r="T97" s="37">
        <f t="shared" si="50"/>
        <v>23883.299085322735</v>
      </c>
      <c r="U97" s="37">
        <f t="shared" si="50"/>
        <v>23569.256153590897</v>
      </c>
      <c r="V97" s="37">
        <f t="shared" si="50"/>
        <v>23255.21322185906</v>
      </c>
      <c r="W97" s="37">
        <f t="shared" si="50"/>
        <v>22941.170290127222</v>
      </c>
      <c r="X97" s="37">
        <f t="shared" si="50"/>
        <v>22627.127358395384</v>
      </c>
      <c r="Y97" s="37">
        <f t="shared" si="50"/>
        <v>22313.084426663547</v>
      </c>
      <c r="Z97" s="37">
        <f t="shared" si="50"/>
        <v>21999.041494931709</v>
      </c>
      <c r="AA97" s="37">
        <f t="shared" si="50"/>
        <v>21684.998563199872</v>
      </c>
      <c r="AB97" s="37">
        <f t="shared" si="50"/>
        <v>21370.955631468034</v>
      </c>
      <c r="AC97" s="37">
        <f t="shared" si="50"/>
        <v>21056.912699736196</v>
      </c>
      <c r="AD97" s="37">
        <f t="shared" si="50"/>
        <v>20742.869768004359</v>
      </c>
      <c r="AE97" s="37">
        <f t="shared" si="50"/>
        <v>20428.826836272521</v>
      </c>
      <c r="AF97" s="37">
        <f t="shared" si="50"/>
        <v>20114.783904540684</v>
      </c>
      <c r="AG97" s="37">
        <f t="shared" si="50"/>
        <v>19800.740972808846</v>
      </c>
      <c r="AH97" s="37">
        <f t="shared" si="50"/>
        <v>19486.698041077008</v>
      </c>
      <c r="AI97" s="37">
        <f t="shared" si="50"/>
        <v>19172.655109345171</v>
      </c>
      <c r="AJ97" s="37">
        <f t="shared" si="50"/>
        <v>18858.612177613333</v>
      </c>
      <c r="AK97" s="37">
        <f t="shared" si="50"/>
        <v>18544.569245881496</v>
      </c>
      <c r="AL97" s="37">
        <f t="shared" si="50"/>
        <v>18230.526314149658</v>
      </c>
      <c r="AM97" s="37">
        <f t="shared" si="50"/>
        <v>17916.48338241782</v>
      </c>
      <c r="AN97" s="37">
        <f t="shared" si="50"/>
        <v>17602.440450685983</v>
      </c>
      <c r="AO97" s="37">
        <f t="shared" si="50"/>
        <v>17288.397518954145</v>
      </c>
      <c r="AP97" s="37">
        <f t="shared" si="50"/>
        <v>16974.354587222308</v>
      </c>
      <c r="AQ97" s="37">
        <f t="shared" si="50"/>
        <v>16660.31165549047</v>
      </c>
    </row>
    <row r="98" spans="1:43" s="15" customFormat="1" ht="30" customHeight="1" x14ac:dyDescent="0.55000000000000004">
      <c r="A98" s="36"/>
      <c r="B98" s="175" t="s">
        <v>272</v>
      </c>
      <c r="C98" s="175"/>
      <c r="D98" s="175"/>
      <c r="E98" s="199"/>
      <c r="F98" s="177" t="s">
        <v>68</v>
      </c>
      <c r="G98" s="200"/>
      <c r="H98" s="214">
        <f>SUM($H101:H101)</f>
        <v>69.047619047619037</v>
      </c>
      <c r="I98" s="214">
        <f>SUM($H101:I101)</f>
        <v>161.90476190476187</v>
      </c>
      <c r="J98" s="214">
        <f>SUM($H101:J101)</f>
        <v>326.19047619047615</v>
      </c>
      <c r="K98" s="214">
        <f>SUM($H101:K101)</f>
        <v>538.09523809523807</v>
      </c>
      <c r="L98" s="214">
        <f>SUM($H101:L101)</f>
        <v>750</v>
      </c>
      <c r="M98" s="214">
        <f>SUM($H101:M101)</f>
        <v>961.90476190476193</v>
      </c>
      <c r="N98" s="214">
        <f>SUM($H101:N101)</f>
        <v>1173.8095238095239</v>
      </c>
      <c r="O98" s="214">
        <f>SUM($H101:O101)</f>
        <v>1385.7142857142858</v>
      </c>
      <c r="P98" s="214">
        <f>SUM($H101:P101)</f>
        <v>1597.6190476190477</v>
      </c>
      <c r="Q98" s="214">
        <f>SUM($H101:Q101)</f>
        <v>1809.5238095238096</v>
      </c>
      <c r="R98" s="214">
        <f>SUM($H101:R101)</f>
        <v>2021.4285714285716</v>
      </c>
      <c r="S98" s="214">
        <f>SUM($H101:S101)</f>
        <v>2233.3333333333335</v>
      </c>
      <c r="T98" s="214">
        <f>SUM($H101:T101)</f>
        <v>2496.3071801516335</v>
      </c>
      <c r="U98" s="214">
        <f>SUM($H101:U101)</f>
        <v>2810.3501118834711</v>
      </c>
      <c r="V98" s="214">
        <f>SUM($H101:V101)</f>
        <v>3124.3930436153087</v>
      </c>
      <c r="W98" s="214">
        <f>SUM($H101:W101)</f>
        <v>3438.4359753471463</v>
      </c>
      <c r="X98" s="214">
        <f>SUM($H101:X101)</f>
        <v>3752.4789070789839</v>
      </c>
      <c r="Y98" s="214">
        <f>SUM($H101:Y101)</f>
        <v>4066.5218388108215</v>
      </c>
      <c r="Z98" s="214">
        <f>SUM($H101:Z101)</f>
        <v>4380.5647705426591</v>
      </c>
      <c r="AA98" s="214">
        <f>SUM($H101:AA101)</f>
        <v>4694.6077022744967</v>
      </c>
      <c r="AB98" s="214">
        <f>SUM($H101:AB101)</f>
        <v>5008.6506340063343</v>
      </c>
      <c r="AC98" s="214">
        <f>SUM($H101:AC101)</f>
        <v>5322.6935657381719</v>
      </c>
      <c r="AD98" s="214">
        <f>SUM($H101:AD101)</f>
        <v>5636.7364974700095</v>
      </c>
      <c r="AE98" s="214">
        <f>SUM($H101:AE101)</f>
        <v>5950.7794292018471</v>
      </c>
      <c r="AF98" s="214">
        <f>SUM($H101:AF101)</f>
        <v>6264.8223609336846</v>
      </c>
      <c r="AG98" s="214">
        <f>SUM($H101:AG101)</f>
        <v>6578.8652926655222</v>
      </c>
      <c r="AH98" s="214">
        <f>SUM($H101:AH101)</f>
        <v>6892.9082243973598</v>
      </c>
      <c r="AI98" s="214">
        <f>SUM($H101:AI101)</f>
        <v>7206.9511561291974</v>
      </c>
      <c r="AJ98" s="214">
        <f>SUM($H101:AJ101)</f>
        <v>7520.994087861035</v>
      </c>
      <c r="AK98" s="214">
        <f>SUM($H101:AK101)</f>
        <v>7835.0370195928726</v>
      </c>
      <c r="AL98" s="214">
        <f>SUM($H101:AL101)</f>
        <v>8149.0799513247102</v>
      </c>
      <c r="AM98" s="214">
        <f>SUM($H101:AM101)</f>
        <v>8463.1228830565487</v>
      </c>
      <c r="AN98" s="214">
        <f>SUM($H101:AN101)</f>
        <v>8777.1658147883863</v>
      </c>
      <c r="AO98" s="214">
        <f>SUM($H101:AO101)</f>
        <v>9091.2087465202239</v>
      </c>
      <c r="AP98" s="214">
        <f>SUM($H101:AP101)</f>
        <v>9405.2516782520615</v>
      </c>
      <c r="AQ98" s="214">
        <f>SUM($H101:AQ101)</f>
        <v>9719.2946099838991</v>
      </c>
    </row>
    <row r="99" spans="1:43" s="14" customFormat="1" ht="15" hidden="1" customHeight="1" outlineLevel="1" x14ac:dyDescent="0.55000000000000004">
      <c r="A99" s="30"/>
      <c r="B99" s="172" t="s">
        <v>274</v>
      </c>
      <c r="C99" s="172"/>
      <c r="D99" s="172"/>
      <c r="E99" s="172"/>
      <c r="F99" s="211" t="s">
        <v>143</v>
      </c>
      <c r="G99" s="200">
        <f>12*7</f>
        <v>84</v>
      </c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</row>
    <row r="100" spans="1:43" s="14" customFormat="1" ht="15" hidden="1" customHeight="1" outlineLevel="1" x14ac:dyDescent="0.55000000000000004">
      <c r="A100" s="30"/>
      <c r="B100" s="172" t="s">
        <v>275</v>
      </c>
      <c r="C100" s="172"/>
      <c r="D100" s="172"/>
      <c r="E100" s="172"/>
      <c r="F100" s="208" t="s">
        <v>4</v>
      </c>
      <c r="G100" s="343">
        <f>1/G99</f>
        <v>1.1904761904761904E-2</v>
      </c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</row>
    <row r="101" spans="1:43" s="15" customFormat="1" ht="30" customHeight="1" collapsed="1" x14ac:dyDescent="0.55000000000000004">
      <c r="A101" s="36"/>
      <c r="B101" s="166" t="s">
        <v>273</v>
      </c>
      <c r="C101" s="166"/>
      <c r="D101" s="166"/>
      <c r="E101" s="160"/>
      <c r="F101" s="174" t="s">
        <v>68</v>
      </c>
      <c r="G101" s="197"/>
      <c r="H101" s="223">
        <f t="shared" ref="H101:AQ101" si="51">MIN(G97,AVERAGE(G96:H96)*$G$100)</f>
        <v>69.047619047619037</v>
      </c>
      <c r="I101" s="223">
        <f t="shared" si="51"/>
        <v>92.857142857142847</v>
      </c>
      <c r="J101" s="223">
        <f t="shared" si="51"/>
        <v>164.28571428571428</v>
      </c>
      <c r="K101" s="223">
        <f t="shared" si="51"/>
        <v>211.9047619047619</v>
      </c>
      <c r="L101" s="223">
        <f t="shared" si="51"/>
        <v>211.9047619047619</v>
      </c>
      <c r="M101" s="223">
        <f t="shared" si="51"/>
        <v>211.9047619047619</v>
      </c>
      <c r="N101" s="223">
        <f t="shared" si="51"/>
        <v>211.9047619047619</v>
      </c>
      <c r="O101" s="223">
        <f t="shared" si="51"/>
        <v>211.9047619047619</v>
      </c>
      <c r="P101" s="223">
        <f t="shared" si="51"/>
        <v>211.9047619047619</v>
      </c>
      <c r="Q101" s="223">
        <f t="shared" si="51"/>
        <v>211.9047619047619</v>
      </c>
      <c r="R101" s="223">
        <f t="shared" si="51"/>
        <v>211.9047619047619</v>
      </c>
      <c r="S101" s="223">
        <f t="shared" si="51"/>
        <v>211.9047619047619</v>
      </c>
      <c r="T101" s="223">
        <f t="shared" si="51"/>
        <v>262.97384681829982</v>
      </c>
      <c r="U101" s="223">
        <f t="shared" si="51"/>
        <v>314.04293173183771</v>
      </c>
      <c r="V101" s="223">
        <f t="shared" si="51"/>
        <v>314.04293173183771</v>
      </c>
      <c r="W101" s="223">
        <f t="shared" si="51"/>
        <v>314.04293173183771</v>
      </c>
      <c r="X101" s="223">
        <f t="shared" si="51"/>
        <v>314.04293173183771</v>
      </c>
      <c r="Y101" s="223">
        <f t="shared" si="51"/>
        <v>314.04293173183771</v>
      </c>
      <c r="Z101" s="223">
        <f t="shared" si="51"/>
        <v>314.04293173183771</v>
      </c>
      <c r="AA101" s="223">
        <f t="shared" si="51"/>
        <v>314.04293173183771</v>
      </c>
      <c r="AB101" s="223">
        <f t="shared" si="51"/>
        <v>314.04293173183771</v>
      </c>
      <c r="AC101" s="223">
        <f t="shared" si="51"/>
        <v>314.04293173183771</v>
      </c>
      <c r="AD101" s="223">
        <f t="shared" si="51"/>
        <v>314.04293173183771</v>
      </c>
      <c r="AE101" s="223">
        <f t="shared" si="51"/>
        <v>314.04293173183771</v>
      </c>
      <c r="AF101" s="223">
        <f t="shared" si="51"/>
        <v>314.04293173183771</v>
      </c>
      <c r="AG101" s="223">
        <f t="shared" si="51"/>
        <v>314.04293173183771</v>
      </c>
      <c r="AH101" s="223">
        <f t="shared" si="51"/>
        <v>314.04293173183771</v>
      </c>
      <c r="AI101" s="223">
        <f t="shared" si="51"/>
        <v>314.04293173183771</v>
      </c>
      <c r="AJ101" s="223">
        <f t="shared" si="51"/>
        <v>314.04293173183771</v>
      </c>
      <c r="AK101" s="223">
        <f t="shared" si="51"/>
        <v>314.04293173183771</v>
      </c>
      <c r="AL101" s="223">
        <f t="shared" si="51"/>
        <v>314.04293173183771</v>
      </c>
      <c r="AM101" s="223">
        <f t="shared" si="51"/>
        <v>314.04293173183771</v>
      </c>
      <c r="AN101" s="223">
        <f t="shared" si="51"/>
        <v>314.04293173183771</v>
      </c>
      <c r="AO101" s="223">
        <f t="shared" si="51"/>
        <v>314.04293173183771</v>
      </c>
      <c r="AP101" s="223">
        <f t="shared" si="51"/>
        <v>314.04293173183771</v>
      </c>
      <c r="AQ101" s="223">
        <f t="shared" si="51"/>
        <v>314.04293173183771</v>
      </c>
    </row>
    <row r="102" spans="1:43" s="14" customFormat="1" ht="15" customHeight="1" x14ac:dyDescent="0.55000000000000004">
      <c r="A102" s="30"/>
      <c r="F102" s="22"/>
      <c r="G102" s="45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</row>
    <row r="103" spans="1:43" s="3" customFormat="1" ht="30" customHeight="1" x14ac:dyDescent="0.55000000000000004">
      <c r="A103" s="221"/>
      <c r="B103" s="91" t="s">
        <v>111</v>
      </c>
      <c r="D103" s="15"/>
      <c r="E103" s="137"/>
      <c r="F103" s="29" t="s">
        <v>68</v>
      </c>
      <c r="G103" s="28"/>
      <c r="H103" s="28">
        <f>(H104+H105)*MAX('3. Statements'!H19,0)+H106*H13</f>
        <v>1109.25</v>
      </c>
      <c r="I103" s="28">
        <f>(I104+I105)*MAX('3. Statements'!I19,0)+I106*I13</f>
        <v>1705.95</v>
      </c>
      <c r="J103" s="28">
        <f>(J104+J105)*MAX('3. Statements'!J19,0)+J106*J13</f>
        <v>2027.25</v>
      </c>
      <c r="K103" s="28">
        <f>(K104+K105)*MAX('3. Statements'!K19,0)+K106*K13</f>
        <v>1705.95</v>
      </c>
      <c r="L103" s="28">
        <f>(L104+L105)*MAX('3. Statements'!L19,0)+L106*L13</f>
        <v>1705.95</v>
      </c>
      <c r="M103" s="28">
        <f>(M104+M105)*MAX('3. Statements'!M19,0)+M106*M13</f>
        <v>2027.25</v>
      </c>
      <c r="N103" s="28">
        <f>(N104+N105)*MAX('3. Statements'!N19,0)+N106*N13</f>
        <v>2027.25</v>
      </c>
      <c r="O103" s="28">
        <f>(O104+O105)*MAX('3. Statements'!O19,0)+O106*O13</f>
        <v>2027.25</v>
      </c>
      <c r="P103" s="28">
        <f>(P104+P105)*MAX('3. Statements'!P19,0)+P106*P13</f>
        <v>2027.25</v>
      </c>
      <c r="Q103" s="28">
        <f>(Q104+Q105)*MAX('3. Statements'!Q19,0)+Q106*Q13</f>
        <v>2027.25</v>
      </c>
      <c r="R103" s="28">
        <f>(R104+R105)*MAX('3. Statements'!R19,0)+R106*R13</f>
        <v>2027.25</v>
      </c>
      <c r="S103" s="28">
        <f>(S104+S105)*MAX('3. Statements'!S19,0)+S106*S13</f>
        <v>2027.25</v>
      </c>
      <c r="T103" s="28">
        <f>(T104+T105)*MAX('3. Statements'!T19,0)+T106*T13</f>
        <v>3345.7325555009011</v>
      </c>
      <c r="U103" s="28">
        <f>(U104+U105)*MAX('3. Statements'!U19,0)+U106*U13</f>
        <v>3345.7325555009011</v>
      </c>
      <c r="V103" s="28">
        <f>(V104+V105)*MAX('3. Statements'!V19,0)+V106*V13</f>
        <v>3345.7325555009011</v>
      </c>
      <c r="W103" s="28">
        <f>(W104+W105)*MAX('3. Statements'!W19,0)+W106*W13</f>
        <v>3345.7325555009011</v>
      </c>
      <c r="X103" s="28">
        <f>(X104+X105)*MAX('3. Statements'!X19,0)+X106*X13</f>
        <v>8402.3673370524739</v>
      </c>
      <c r="Y103" s="28">
        <f>(Y104+Y105)*MAX('3. Statements'!Y19,0)+Y106*Y13</f>
        <v>17855.440344899976</v>
      </c>
      <c r="Z103" s="28">
        <f>(Z104+Z105)*MAX('3. Statements'!Z19,0)+Z106*Z13</f>
        <v>27308.513352747468</v>
      </c>
      <c r="AA103" s="28">
        <f>(AA104+AA105)*MAX('3. Statements'!AA19,0)+AA106*AA13</f>
        <v>36761.586360594985</v>
      </c>
      <c r="AB103" s="28">
        <f>(AB104+AB105)*MAX('3. Statements'!AB19,0)+AB106*AB13</f>
        <v>46214.659368442473</v>
      </c>
      <c r="AC103" s="28">
        <f>(AC104+AC105)*MAX('3. Statements'!AC19,0)+AC106*AC13</f>
        <v>55667.73237628999</v>
      </c>
      <c r="AD103" s="28">
        <f>(AD104+AD105)*MAX('3. Statements'!AD19,0)+AD106*AD13</f>
        <v>65120.805384137493</v>
      </c>
      <c r="AE103" s="28">
        <f>(AE104+AE105)*MAX('3. Statements'!AE19,0)+AE106*AE13</f>
        <v>74573.878391984967</v>
      </c>
      <c r="AF103" s="28">
        <f>(AF104+AF105)*MAX('3. Statements'!AF19,0)+AF106*AF13</f>
        <v>88483.400479393444</v>
      </c>
      <c r="AG103" s="28">
        <f>(AG104+AG105)*MAX('3. Statements'!AG19,0)+AG106*AG13</f>
        <v>98416.25637408084</v>
      </c>
      <c r="AH103" s="28">
        <f>(AH104+AH105)*MAX('3. Statements'!AH19,0)+AH106*AH13</f>
        <v>108349.11226876821</v>
      </c>
      <c r="AI103" s="28">
        <f>(AI104+AI105)*MAX('3. Statements'!AI19,0)+AI106*AI13</f>
        <v>118281.96816345557</v>
      </c>
      <c r="AJ103" s="28">
        <f>(AJ104+AJ105)*MAX('3. Statements'!AJ19,0)+AJ106*AJ13</f>
        <v>128214.82405814294</v>
      </c>
      <c r="AK103" s="28">
        <f>(AK104+AK105)*MAX('3. Statements'!AK19,0)+AK106*AK13</f>
        <v>138147.67995283034</v>
      </c>
      <c r="AL103" s="28">
        <f>(AL104+AL105)*MAX('3. Statements'!AL19,0)+AL106*AL13</f>
        <v>148080.53584751766</v>
      </c>
      <c r="AM103" s="28">
        <f>(AM104+AM105)*MAX('3. Statements'!AM19,0)+AM106*AM13</f>
        <v>154702.43977730928</v>
      </c>
      <c r="AN103" s="28">
        <f>(AN104+AN105)*MAX('3. Statements'!AN19,0)+AN106*AN13</f>
        <v>154702.43977730928</v>
      </c>
      <c r="AO103" s="28">
        <f>(AO104+AO105)*MAX('3. Statements'!AO19,0)+AO106*AO13</f>
        <v>154702.43977730928</v>
      </c>
      <c r="AP103" s="28">
        <f>(AP104+AP105)*MAX('3. Statements'!AP19,0)+AP106*AP13</f>
        <v>154702.43977730928</v>
      </c>
      <c r="AQ103" s="28">
        <f>(AQ104+AQ105)*MAX('3. Statements'!AQ19,0)+AQ106*AQ13</f>
        <v>154702.43977730928</v>
      </c>
    </row>
    <row r="104" spans="1:43" s="15" customFormat="1" ht="30" customHeight="1" x14ac:dyDescent="0.55000000000000004">
      <c r="A104" s="36"/>
      <c r="B104" s="15" t="s">
        <v>110</v>
      </c>
      <c r="E104" s="137"/>
      <c r="F104" s="35" t="s">
        <v>4</v>
      </c>
      <c r="G104" s="45"/>
      <c r="H104" s="181">
        <v>0.21</v>
      </c>
      <c r="I104" s="181">
        <v>0.21</v>
      </c>
      <c r="J104" s="181">
        <v>0.21</v>
      </c>
      <c r="K104" s="181">
        <v>0.21</v>
      </c>
      <c r="L104" s="181">
        <v>0.21</v>
      </c>
      <c r="M104" s="181">
        <v>0.21</v>
      </c>
      <c r="N104" s="181">
        <v>0.21</v>
      </c>
      <c r="O104" s="181">
        <v>0.21</v>
      </c>
      <c r="P104" s="181">
        <v>0.21</v>
      </c>
      <c r="Q104" s="181">
        <v>0.21</v>
      </c>
      <c r="R104" s="181">
        <v>0.21</v>
      </c>
      <c r="S104" s="181">
        <v>0.21</v>
      </c>
      <c r="T104" s="181">
        <v>0.21</v>
      </c>
      <c r="U104" s="181">
        <v>0.21</v>
      </c>
      <c r="V104" s="181">
        <v>0.21</v>
      </c>
      <c r="W104" s="181">
        <v>0.21</v>
      </c>
      <c r="X104" s="181">
        <v>0.21</v>
      </c>
      <c r="Y104" s="181">
        <v>0.21</v>
      </c>
      <c r="Z104" s="181">
        <v>0.21</v>
      </c>
      <c r="AA104" s="181">
        <v>0.21</v>
      </c>
      <c r="AB104" s="181">
        <v>0.21</v>
      </c>
      <c r="AC104" s="181">
        <v>0.21</v>
      </c>
      <c r="AD104" s="181">
        <v>0.21</v>
      </c>
      <c r="AE104" s="181">
        <v>0.21</v>
      </c>
      <c r="AF104" s="181">
        <v>0.21</v>
      </c>
      <c r="AG104" s="181">
        <v>0.21</v>
      </c>
      <c r="AH104" s="181">
        <v>0.21</v>
      </c>
      <c r="AI104" s="181">
        <v>0.21</v>
      </c>
      <c r="AJ104" s="181">
        <v>0.21</v>
      </c>
      <c r="AK104" s="181">
        <v>0.21</v>
      </c>
      <c r="AL104" s="181">
        <v>0.21</v>
      </c>
      <c r="AM104" s="181">
        <v>0.21</v>
      </c>
      <c r="AN104" s="181">
        <v>0.21</v>
      </c>
      <c r="AO104" s="181">
        <v>0.21</v>
      </c>
      <c r="AP104" s="181">
        <v>0.21</v>
      </c>
      <c r="AQ104" s="181">
        <v>0.21</v>
      </c>
    </row>
    <row r="105" spans="1:43" s="15" customFormat="1" ht="30" customHeight="1" x14ac:dyDescent="0.55000000000000004">
      <c r="A105" s="36"/>
      <c r="B105" s="175" t="s">
        <v>112</v>
      </c>
      <c r="C105" s="175" t="s">
        <v>177</v>
      </c>
      <c r="D105" s="175"/>
      <c r="E105" s="199"/>
      <c r="F105" s="179" t="s">
        <v>4</v>
      </c>
      <c r="G105" s="200"/>
      <c r="H105" s="217">
        <v>8.6999999999999994E-2</v>
      </c>
      <c r="I105" s="217">
        <v>8.6999999999999994E-2</v>
      </c>
      <c r="J105" s="217">
        <v>8.6999999999999994E-2</v>
      </c>
      <c r="K105" s="217">
        <v>8.6999999999999994E-2</v>
      </c>
      <c r="L105" s="217">
        <v>8.6999999999999994E-2</v>
      </c>
      <c r="M105" s="217">
        <v>8.6999999999999994E-2</v>
      </c>
      <c r="N105" s="217">
        <v>8.6999999999999994E-2</v>
      </c>
      <c r="O105" s="217">
        <v>8.6999999999999994E-2</v>
      </c>
      <c r="P105" s="217">
        <v>8.6999999999999994E-2</v>
      </c>
      <c r="Q105" s="217">
        <v>8.6999999999999994E-2</v>
      </c>
      <c r="R105" s="217">
        <v>8.6999999999999994E-2</v>
      </c>
      <c r="S105" s="217">
        <v>8.6999999999999994E-2</v>
      </c>
      <c r="T105" s="217">
        <v>8.6999999999999994E-2</v>
      </c>
      <c r="U105" s="217">
        <v>8.6999999999999994E-2</v>
      </c>
      <c r="V105" s="217">
        <v>8.6999999999999994E-2</v>
      </c>
      <c r="W105" s="217">
        <v>8.6999999999999994E-2</v>
      </c>
      <c r="X105" s="217">
        <v>8.6999999999999994E-2</v>
      </c>
      <c r="Y105" s="217">
        <v>8.6999999999999994E-2</v>
      </c>
      <c r="Z105" s="217">
        <v>8.6999999999999994E-2</v>
      </c>
      <c r="AA105" s="217">
        <v>8.6999999999999994E-2</v>
      </c>
      <c r="AB105" s="217">
        <v>8.6999999999999994E-2</v>
      </c>
      <c r="AC105" s="217">
        <v>8.6999999999999994E-2</v>
      </c>
      <c r="AD105" s="217">
        <v>8.6999999999999994E-2</v>
      </c>
      <c r="AE105" s="217">
        <v>8.6999999999999994E-2</v>
      </c>
      <c r="AF105" s="217">
        <v>8.6999999999999994E-2</v>
      </c>
      <c r="AG105" s="217">
        <v>8.6999999999999994E-2</v>
      </c>
      <c r="AH105" s="217">
        <v>8.6999999999999994E-2</v>
      </c>
      <c r="AI105" s="217">
        <v>8.6999999999999994E-2</v>
      </c>
      <c r="AJ105" s="217">
        <v>8.6999999999999994E-2</v>
      </c>
      <c r="AK105" s="217">
        <v>8.6999999999999994E-2</v>
      </c>
      <c r="AL105" s="217">
        <v>8.6999999999999994E-2</v>
      </c>
      <c r="AM105" s="217">
        <v>8.6999999999999994E-2</v>
      </c>
      <c r="AN105" s="217">
        <v>8.6999999999999994E-2</v>
      </c>
      <c r="AO105" s="217">
        <v>8.6999999999999994E-2</v>
      </c>
      <c r="AP105" s="217">
        <v>8.6999999999999994E-2</v>
      </c>
      <c r="AQ105" s="217">
        <v>8.6999999999999994E-2</v>
      </c>
    </row>
    <row r="106" spans="1:43" s="15" customFormat="1" ht="30" customHeight="1" x14ac:dyDescent="0.55000000000000004">
      <c r="A106" s="36"/>
      <c r="B106" s="15" t="s">
        <v>113</v>
      </c>
      <c r="E106" s="137"/>
      <c r="F106" s="35" t="s">
        <v>4</v>
      </c>
      <c r="G106" s="45"/>
      <c r="H106" s="142">
        <f>SUM(H107:H108)</f>
        <v>7.6499999999999999E-2</v>
      </c>
      <c r="I106" s="142">
        <f t="shared" ref="I106:AQ106" si="52">SUM(I107:I108)</f>
        <v>7.6499999999999999E-2</v>
      </c>
      <c r="J106" s="142">
        <f t="shared" si="52"/>
        <v>7.6499999999999999E-2</v>
      </c>
      <c r="K106" s="142">
        <f t="shared" si="52"/>
        <v>7.6499999999999999E-2</v>
      </c>
      <c r="L106" s="142">
        <f t="shared" si="52"/>
        <v>7.6499999999999999E-2</v>
      </c>
      <c r="M106" s="142">
        <f t="shared" si="52"/>
        <v>7.6499999999999999E-2</v>
      </c>
      <c r="N106" s="142">
        <f t="shared" si="52"/>
        <v>7.6499999999999999E-2</v>
      </c>
      <c r="O106" s="142">
        <f t="shared" si="52"/>
        <v>7.6499999999999999E-2</v>
      </c>
      <c r="P106" s="142">
        <f t="shared" si="52"/>
        <v>7.6499999999999999E-2</v>
      </c>
      <c r="Q106" s="142">
        <f t="shared" si="52"/>
        <v>7.6499999999999999E-2</v>
      </c>
      <c r="R106" s="142">
        <f t="shared" si="52"/>
        <v>7.6499999999999999E-2</v>
      </c>
      <c r="S106" s="142">
        <f t="shared" si="52"/>
        <v>7.6499999999999999E-2</v>
      </c>
      <c r="T106" s="142">
        <f t="shared" si="52"/>
        <v>7.6499999999999999E-2</v>
      </c>
      <c r="U106" s="142">
        <f t="shared" si="52"/>
        <v>7.6499999999999999E-2</v>
      </c>
      <c r="V106" s="142">
        <f t="shared" si="52"/>
        <v>7.6499999999999999E-2</v>
      </c>
      <c r="W106" s="142">
        <f t="shared" si="52"/>
        <v>7.6499999999999999E-2</v>
      </c>
      <c r="X106" s="142">
        <f t="shared" si="52"/>
        <v>7.6499999999999999E-2</v>
      </c>
      <c r="Y106" s="142">
        <f t="shared" si="52"/>
        <v>7.6499999999999999E-2</v>
      </c>
      <c r="Z106" s="142">
        <f t="shared" si="52"/>
        <v>7.6499999999999999E-2</v>
      </c>
      <c r="AA106" s="142">
        <f t="shared" si="52"/>
        <v>7.6499999999999999E-2</v>
      </c>
      <c r="AB106" s="142">
        <f t="shared" si="52"/>
        <v>7.6499999999999999E-2</v>
      </c>
      <c r="AC106" s="142">
        <f t="shared" si="52"/>
        <v>7.6499999999999999E-2</v>
      </c>
      <c r="AD106" s="142">
        <f t="shared" si="52"/>
        <v>7.6499999999999999E-2</v>
      </c>
      <c r="AE106" s="142">
        <f t="shared" si="52"/>
        <v>7.6499999999999999E-2</v>
      </c>
      <c r="AF106" s="142">
        <f t="shared" si="52"/>
        <v>7.6499999999999999E-2</v>
      </c>
      <c r="AG106" s="142">
        <f t="shared" si="52"/>
        <v>7.6499999999999999E-2</v>
      </c>
      <c r="AH106" s="142">
        <f t="shared" si="52"/>
        <v>7.6499999999999999E-2</v>
      </c>
      <c r="AI106" s="142">
        <f t="shared" si="52"/>
        <v>7.6499999999999999E-2</v>
      </c>
      <c r="AJ106" s="142">
        <f t="shared" si="52"/>
        <v>7.6499999999999999E-2</v>
      </c>
      <c r="AK106" s="142">
        <f t="shared" si="52"/>
        <v>7.6499999999999999E-2</v>
      </c>
      <c r="AL106" s="142">
        <f t="shared" si="52"/>
        <v>7.6499999999999999E-2</v>
      </c>
      <c r="AM106" s="142">
        <f t="shared" si="52"/>
        <v>7.6499999999999999E-2</v>
      </c>
      <c r="AN106" s="142">
        <f t="shared" si="52"/>
        <v>7.6499999999999999E-2</v>
      </c>
      <c r="AO106" s="142">
        <f t="shared" si="52"/>
        <v>7.6499999999999999E-2</v>
      </c>
      <c r="AP106" s="142">
        <f t="shared" si="52"/>
        <v>7.6499999999999999E-2</v>
      </c>
      <c r="AQ106" s="142">
        <f t="shared" si="52"/>
        <v>7.6499999999999999E-2</v>
      </c>
    </row>
    <row r="107" spans="1:43" s="14" customFormat="1" ht="15" hidden="1" customHeight="1" outlineLevel="1" x14ac:dyDescent="0.55000000000000004">
      <c r="A107" s="30"/>
      <c r="B107" s="172" t="s">
        <v>114</v>
      </c>
      <c r="C107" s="172"/>
      <c r="D107" s="172"/>
      <c r="E107" s="172"/>
      <c r="F107" s="208" t="s">
        <v>4</v>
      </c>
      <c r="G107" s="200"/>
      <c r="H107" s="218">
        <v>6.2E-2</v>
      </c>
      <c r="I107" s="218">
        <v>6.2E-2</v>
      </c>
      <c r="J107" s="218">
        <v>6.2E-2</v>
      </c>
      <c r="K107" s="218">
        <v>6.2E-2</v>
      </c>
      <c r="L107" s="218">
        <v>6.2E-2</v>
      </c>
      <c r="M107" s="218">
        <v>6.2E-2</v>
      </c>
      <c r="N107" s="218">
        <v>6.2E-2</v>
      </c>
      <c r="O107" s="218">
        <v>6.2E-2</v>
      </c>
      <c r="P107" s="218">
        <v>6.2E-2</v>
      </c>
      <c r="Q107" s="218">
        <v>6.2E-2</v>
      </c>
      <c r="R107" s="218">
        <v>6.2E-2</v>
      </c>
      <c r="S107" s="218">
        <v>6.2E-2</v>
      </c>
      <c r="T107" s="218">
        <v>6.2E-2</v>
      </c>
      <c r="U107" s="218">
        <v>6.2E-2</v>
      </c>
      <c r="V107" s="218">
        <v>6.2E-2</v>
      </c>
      <c r="W107" s="218">
        <v>6.2E-2</v>
      </c>
      <c r="X107" s="218">
        <v>6.2E-2</v>
      </c>
      <c r="Y107" s="218">
        <v>6.2E-2</v>
      </c>
      <c r="Z107" s="218">
        <v>6.2E-2</v>
      </c>
      <c r="AA107" s="218">
        <v>6.2E-2</v>
      </c>
      <c r="AB107" s="218">
        <v>6.2E-2</v>
      </c>
      <c r="AC107" s="218">
        <v>6.2E-2</v>
      </c>
      <c r="AD107" s="218">
        <v>6.2E-2</v>
      </c>
      <c r="AE107" s="218">
        <v>6.2E-2</v>
      </c>
      <c r="AF107" s="218">
        <v>6.2E-2</v>
      </c>
      <c r="AG107" s="218">
        <v>6.2E-2</v>
      </c>
      <c r="AH107" s="218">
        <v>6.2E-2</v>
      </c>
      <c r="AI107" s="218">
        <v>6.2E-2</v>
      </c>
      <c r="AJ107" s="218">
        <v>6.2E-2</v>
      </c>
      <c r="AK107" s="218">
        <v>6.2E-2</v>
      </c>
      <c r="AL107" s="218">
        <v>6.2E-2</v>
      </c>
      <c r="AM107" s="218">
        <v>6.2E-2</v>
      </c>
      <c r="AN107" s="218">
        <v>6.2E-2</v>
      </c>
      <c r="AO107" s="218">
        <v>6.2E-2</v>
      </c>
      <c r="AP107" s="218">
        <v>6.2E-2</v>
      </c>
      <c r="AQ107" s="218">
        <v>6.2E-2</v>
      </c>
    </row>
    <row r="108" spans="1:43" s="14" customFormat="1" ht="15" hidden="1" customHeight="1" outlineLevel="1" x14ac:dyDescent="0.55000000000000004">
      <c r="A108" s="30"/>
      <c r="B108" s="14" t="s">
        <v>115</v>
      </c>
      <c r="F108" s="22" t="s">
        <v>4</v>
      </c>
      <c r="G108" s="45"/>
      <c r="H108" s="52">
        <v>1.4500000000000001E-2</v>
      </c>
      <c r="I108" s="52">
        <v>1.4500000000000001E-2</v>
      </c>
      <c r="J108" s="52">
        <v>1.4500000000000001E-2</v>
      </c>
      <c r="K108" s="52">
        <v>1.4500000000000001E-2</v>
      </c>
      <c r="L108" s="52">
        <v>1.4500000000000001E-2</v>
      </c>
      <c r="M108" s="52">
        <v>1.4500000000000001E-2</v>
      </c>
      <c r="N108" s="52">
        <v>1.4500000000000001E-2</v>
      </c>
      <c r="O108" s="52">
        <v>1.4500000000000001E-2</v>
      </c>
      <c r="P108" s="52">
        <v>1.4500000000000001E-2</v>
      </c>
      <c r="Q108" s="52">
        <v>1.4500000000000001E-2</v>
      </c>
      <c r="R108" s="52">
        <v>1.4500000000000001E-2</v>
      </c>
      <c r="S108" s="52">
        <v>1.4500000000000001E-2</v>
      </c>
      <c r="T108" s="52">
        <v>1.4500000000000001E-2</v>
      </c>
      <c r="U108" s="52">
        <v>1.4500000000000001E-2</v>
      </c>
      <c r="V108" s="52">
        <v>1.4500000000000001E-2</v>
      </c>
      <c r="W108" s="52">
        <v>1.4500000000000001E-2</v>
      </c>
      <c r="X108" s="52">
        <v>1.4500000000000001E-2</v>
      </c>
      <c r="Y108" s="52">
        <v>1.4500000000000001E-2</v>
      </c>
      <c r="Z108" s="52">
        <v>1.4500000000000001E-2</v>
      </c>
      <c r="AA108" s="52">
        <v>1.4500000000000001E-2</v>
      </c>
      <c r="AB108" s="52">
        <v>1.4500000000000001E-2</v>
      </c>
      <c r="AC108" s="52">
        <v>1.4500000000000001E-2</v>
      </c>
      <c r="AD108" s="52">
        <v>1.4500000000000001E-2</v>
      </c>
      <c r="AE108" s="52">
        <v>1.4500000000000001E-2</v>
      </c>
      <c r="AF108" s="52">
        <v>1.4500000000000001E-2</v>
      </c>
      <c r="AG108" s="52">
        <v>1.4500000000000001E-2</v>
      </c>
      <c r="AH108" s="52">
        <v>1.4500000000000001E-2</v>
      </c>
      <c r="AI108" s="52">
        <v>1.4500000000000001E-2</v>
      </c>
      <c r="AJ108" s="52">
        <v>1.4500000000000001E-2</v>
      </c>
      <c r="AK108" s="52">
        <v>1.4500000000000001E-2</v>
      </c>
      <c r="AL108" s="52">
        <v>1.4500000000000001E-2</v>
      </c>
      <c r="AM108" s="52">
        <v>1.4500000000000001E-2</v>
      </c>
      <c r="AN108" s="52">
        <v>1.4500000000000001E-2</v>
      </c>
      <c r="AO108" s="52">
        <v>1.4500000000000001E-2</v>
      </c>
      <c r="AP108" s="52">
        <v>1.4500000000000001E-2</v>
      </c>
      <c r="AQ108" s="52">
        <v>1.4500000000000001E-2</v>
      </c>
    </row>
    <row r="109" spans="1:43" s="14" customFormat="1" ht="15" customHeight="1" collapsed="1" x14ac:dyDescent="0.55000000000000004">
      <c r="A109" s="30"/>
      <c r="F109" s="22"/>
      <c r="G109" s="45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</row>
    <row r="110" spans="1:43" s="14" customFormat="1" ht="15" customHeight="1" x14ac:dyDescent="0.55000000000000004">
      <c r="A110" s="30"/>
      <c r="F110" s="22"/>
      <c r="G110" s="45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</row>
    <row r="111" spans="1:43" s="14" customFormat="1" ht="15" customHeight="1" x14ac:dyDescent="0.55000000000000004">
      <c r="A111" s="30"/>
      <c r="F111" s="22"/>
      <c r="G111" s="45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</row>
    <row r="112" spans="1:43" s="14" customFormat="1" ht="15" customHeight="1" x14ac:dyDescent="0.55000000000000004">
      <c r="A112" s="30"/>
      <c r="F112" s="22"/>
      <c r="G112" s="45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</row>
    <row r="113" spans="1:43" s="14" customFormat="1" ht="15" customHeight="1" x14ac:dyDescent="0.55000000000000004">
      <c r="A113" s="30"/>
      <c r="F113" s="22"/>
      <c r="G113" s="45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</row>
    <row r="114" spans="1:43" s="14" customFormat="1" ht="15" customHeight="1" x14ac:dyDescent="0.55000000000000004">
      <c r="A114" s="30"/>
      <c r="F114" s="22"/>
      <c r="G114" s="45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</row>
    <row r="115" spans="1:43" s="14" customFormat="1" ht="15" customHeight="1" x14ac:dyDescent="0.55000000000000004">
      <c r="A115" s="30"/>
      <c r="F115" s="22"/>
      <c r="G115" s="45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</row>
    <row r="116" spans="1:43" s="14" customFormat="1" ht="15" customHeight="1" x14ac:dyDescent="0.55000000000000004">
      <c r="A116" s="30"/>
      <c r="F116" s="22"/>
      <c r="G116" s="45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</row>
    <row r="117" spans="1:43" s="14" customFormat="1" ht="15" customHeight="1" x14ac:dyDescent="0.55000000000000004">
      <c r="A117" s="30"/>
      <c r="F117" s="22"/>
      <c r="G117" s="45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</row>
    <row r="118" spans="1:43" s="14" customFormat="1" ht="15" customHeight="1" x14ac:dyDescent="0.55000000000000004">
      <c r="A118" s="30"/>
      <c r="F118" s="22"/>
      <c r="G118" s="45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</row>
    <row r="119" spans="1:43" s="14" customFormat="1" ht="15" customHeight="1" x14ac:dyDescent="0.55000000000000004">
      <c r="A119" s="30"/>
      <c r="F119" s="22"/>
      <c r="G119" s="45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</row>
    <row r="120" spans="1:43" s="14" customFormat="1" ht="15" customHeight="1" x14ac:dyDescent="0.55000000000000004">
      <c r="A120" s="30"/>
      <c r="F120" s="22"/>
      <c r="G120" s="45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</row>
    <row r="121" spans="1:43" s="14" customFormat="1" ht="15" customHeight="1" x14ac:dyDescent="0.55000000000000004">
      <c r="A121" s="30"/>
      <c r="F121" s="22"/>
      <c r="G121" s="45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</row>
    <row r="122" spans="1:43" s="14" customFormat="1" ht="15" customHeight="1" x14ac:dyDescent="0.55000000000000004">
      <c r="A122" s="30"/>
      <c r="F122" s="22"/>
      <c r="G122" s="45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</row>
    <row r="123" spans="1:43" s="14" customFormat="1" ht="15" customHeight="1" x14ac:dyDescent="0.55000000000000004">
      <c r="A123" s="30"/>
      <c r="F123" s="22"/>
      <c r="G123" s="45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</row>
    <row r="124" spans="1:43" s="14" customFormat="1" ht="15" customHeight="1" x14ac:dyDescent="0.55000000000000004">
      <c r="A124" s="30"/>
      <c r="F124" s="22"/>
      <c r="G124" s="45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</row>
    <row r="125" spans="1:43" s="14" customFormat="1" ht="15" customHeight="1" x14ac:dyDescent="0.55000000000000004">
      <c r="A125" s="30"/>
      <c r="F125" s="22"/>
      <c r="G125" s="45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</row>
    <row r="126" spans="1:43" s="14" customFormat="1" ht="15" customHeight="1" x14ac:dyDescent="0.55000000000000004">
      <c r="A126" s="30"/>
      <c r="F126" s="22"/>
      <c r="G126" s="45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</row>
    <row r="127" spans="1:43" s="14" customFormat="1" ht="15" customHeight="1" x14ac:dyDescent="0.55000000000000004">
      <c r="A127" s="30"/>
      <c r="F127" s="22"/>
      <c r="G127" s="45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</row>
    <row r="128" spans="1:43" s="14" customFormat="1" ht="15" customHeight="1" x14ac:dyDescent="0.55000000000000004">
      <c r="A128" s="30"/>
      <c r="F128" s="22"/>
      <c r="G128" s="45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</row>
    <row r="129" spans="1:43" s="14" customFormat="1" ht="15" customHeight="1" x14ac:dyDescent="0.55000000000000004">
      <c r="A129" s="30"/>
      <c r="F129" s="22"/>
      <c r="G129" s="45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</row>
    <row r="130" spans="1:43" s="14" customFormat="1" ht="15" customHeight="1" x14ac:dyDescent="0.55000000000000004">
      <c r="A130" s="30"/>
      <c r="F130" s="22"/>
      <c r="G130" s="45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</row>
    <row r="131" spans="1:43" s="14" customFormat="1" ht="15" customHeight="1" x14ac:dyDescent="0.55000000000000004">
      <c r="A131" s="30"/>
      <c r="F131" s="22"/>
      <c r="G131" s="45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</row>
    <row r="132" spans="1:43" s="14" customFormat="1" ht="15" customHeight="1" x14ac:dyDescent="0.55000000000000004">
      <c r="A132" s="30"/>
      <c r="F132" s="22"/>
      <c r="G132" s="45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</row>
    <row r="133" spans="1:43" s="14" customFormat="1" ht="15" customHeight="1" x14ac:dyDescent="0.55000000000000004">
      <c r="A133" s="30"/>
      <c r="F133" s="22"/>
      <c r="G133" s="45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</row>
    <row r="134" spans="1:43" s="14" customFormat="1" ht="15" customHeight="1" x14ac:dyDescent="0.55000000000000004">
      <c r="A134" s="30"/>
      <c r="F134" s="22"/>
      <c r="G134" s="45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  <c r="AP134" s="32"/>
      <c r="AQ134" s="32"/>
    </row>
    <row r="135" spans="1:43" s="14" customFormat="1" ht="15" customHeight="1" x14ac:dyDescent="0.55000000000000004">
      <c r="A135" s="30"/>
      <c r="F135" s="22"/>
      <c r="G135" s="45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</row>
    <row r="136" spans="1:43" s="14" customFormat="1" ht="15" customHeight="1" x14ac:dyDescent="0.55000000000000004">
      <c r="A136" s="30"/>
      <c r="F136" s="22"/>
      <c r="G136" s="45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</row>
    <row r="137" spans="1:43" s="14" customFormat="1" ht="15" customHeight="1" x14ac:dyDescent="0.55000000000000004">
      <c r="A137" s="30"/>
      <c r="F137" s="22"/>
      <c r="G137" s="45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</row>
    <row r="138" spans="1:43" s="14" customFormat="1" ht="15" customHeight="1" x14ac:dyDescent="0.55000000000000004">
      <c r="A138" s="30"/>
      <c r="F138" s="22"/>
      <c r="G138" s="45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</row>
    <row r="139" spans="1:43" s="14" customFormat="1" ht="15" customHeight="1" x14ac:dyDescent="0.55000000000000004">
      <c r="A139" s="30"/>
      <c r="F139" s="22"/>
      <c r="G139" s="45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</row>
    <row r="140" spans="1:43" s="14" customFormat="1" ht="15" customHeight="1" x14ac:dyDescent="0.55000000000000004">
      <c r="A140" s="30"/>
      <c r="F140" s="22"/>
      <c r="G140" s="45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</row>
    <row r="141" spans="1:43" s="14" customFormat="1" ht="15" customHeight="1" x14ac:dyDescent="0.55000000000000004">
      <c r="A141" s="30"/>
      <c r="F141" s="22"/>
      <c r="G141" s="45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</row>
    <row r="142" spans="1:43" s="14" customFormat="1" ht="15" customHeight="1" x14ac:dyDescent="0.55000000000000004">
      <c r="A142" s="30"/>
      <c r="F142" s="22"/>
      <c r="G142" s="45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</row>
    <row r="143" spans="1:43" s="14" customFormat="1" ht="15" customHeight="1" x14ac:dyDescent="0.55000000000000004">
      <c r="A143" s="30"/>
      <c r="F143" s="22"/>
      <c r="G143" s="45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</row>
    <row r="144" spans="1:43" s="14" customFormat="1" ht="15" customHeight="1" x14ac:dyDescent="0.55000000000000004">
      <c r="A144" s="30"/>
      <c r="F144" s="22"/>
      <c r="G144" s="45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</row>
    <row r="145" spans="1:43" s="14" customFormat="1" ht="15" customHeight="1" x14ac:dyDescent="0.55000000000000004">
      <c r="A145" s="30"/>
      <c r="F145" s="22"/>
      <c r="G145" s="45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</row>
    <row r="146" spans="1:43" s="14" customFormat="1" ht="15" customHeight="1" x14ac:dyDescent="0.55000000000000004">
      <c r="A146" s="30"/>
      <c r="F146" s="22"/>
      <c r="G146" s="45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</row>
    <row r="147" spans="1:43" s="14" customFormat="1" ht="15" customHeight="1" x14ac:dyDescent="0.55000000000000004">
      <c r="A147" s="30"/>
      <c r="F147" s="22"/>
      <c r="G147" s="45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32"/>
      <c r="AP147" s="32"/>
      <c r="AQ147" s="32"/>
    </row>
    <row r="148" spans="1:43" s="14" customFormat="1" ht="15" customHeight="1" x14ac:dyDescent="0.55000000000000004">
      <c r="A148" s="30"/>
      <c r="F148" s="22"/>
      <c r="G148" s="45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</row>
    <row r="149" spans="1:43" s="14" customFormat="1" ht="15" customHeight="1" x14ac:dyDescent="0.55000000000000004">
      <c r="A149" s="30"/>
      <c r="F149" s="22"/>
      <c r="G149" s="45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</row>
    <row r="150" spans="1:43" s="14" customFormat="1" ht="15" customHeight="1" x14ac:dyDescent="0.55000000000000004">
      <c r="A150" s="30"/>
      <c r="F150" s="22"/>
      <c r="G150" s="45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</row>
    <row r="151" spans="1:43" s="14" customFormat="1" ht="15" customHeight="1" x14ac:dyDescent="0.55000000000000004">
      <c r="A151" s="30"/>
      <c r="F151" s="22"/>
      <c r="G151" s="45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</row>
    <row r="152" spans="1:43" s="14" customFormat="1" ht="15" customHeight="1" x14ac:dyDescent="0.55000000000000004">
      <c r="A152" s="30"/>
      <c r="F152" s="22"/>
      <c r="G152" s="45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</row>
    <row r="153" spans="1:43" s="14" customFormat="1" ht="15" customHeight="1" x14ac:dyDescent="0.55000000000000004">
      <c r="A153" s="30"/>
      <c r="F153" s="22"/>
      <c r="G153" s="45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  <c r="AO153" s="32"/>
      <c r="AP153" s="32"/>
      <c r="AQ153" s="32"/>
    </row>
    <row r="154" spans="1:43" s="14" customFormat="1" ht="15" customHeight="1" x14ac:dyDescent="0.55000000000000004">
      <c r="A154" s="30"/>
      <c r="F154" s="22"/>
      <c r="G154" s="45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</row>
    <row r="155" spans="1:43" s="14" customFormat="1" ht="15" customHeight="1" x14ac:dyDescent="0.55000000000000004">
      <c r="A155" s="30"/>
      <c r="F155" s="22"/>
      <c r="G155" s="45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</row>
    <row r="156" spans="1:43" s="14" customFormat="1" ht="15" customHeight="1" x14ac:dyDescent="0.55000000000000004">
      <c r="A156" s="30"/>
      <c r="F156" s="22"/>
      <c r="G156" s="45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</row>
    <row r="157" spans="1:43" s="14" customFormat="1" ht="15" customHeight="1" x14ac:dyDescent="0.55000000000000004">
      <c r="A157" s="30"/>
      <c r="F157" s="22"/>
      <c r="G157" s="45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</row>
    <row r="158" spans="1:43" s="14" customFormat="1" ht="15" customHeight="1" x14ac:dyDescent="0.55000000000000004">
      <c r="A158" s="30"/>
      <c r="F158" s="22"/>
      <c r="G158" s="45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</row>
    <row r="159" spans="1:43" s="14" customFormat="1" ht="15" customHeight="1" x14ac:dyDescent="0.55000000000000004">
      <c r="A159" s="30"/>
      <c r="F159" s="22"/>
      <c r="G159" s="45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</row>
    <row r="160" spans="1:43" s="14" customFormat="1" ht="15" customHeight="1" x14ac:dyDescent="0.55000000000000004">
      <c r="A160" s="30"/>
      <c r="F160" s="22"/>
      <c r="G160" s="45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</row>
    <row r="161" spans="1:43" s="14" customFormat="1" ht="15" customHeight="1" x14ac:dyDescent="0.55000000000000004">
      <c r="A161" s="30"/>
      <c r="F161" s="22"/>
      <c r="G161" s="45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</row>
    <row r="162" spans="1:43" s="14" customFormat="1" ht="15" customHeight="1" x14ac:dyDescent="0.55000000000000004">
      <c r="A162" s="30"/>
      <c r="F162" s="22"/>
      <c r="G162" s="45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</row>
    <row r="163" spans="1:43" s="14" customFormat="1" ht="15" customHeight="1" x14ac:dyDescent="0.55000000000000004">
      <c r="A163" s="30"/>
      <c r="F163" s="22"/>
      <c r="G163" s="45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</row>
    <row r="164" spans="1:43" s="14" customFormat="1" ht="15" customHeight="1" x14ac:dyDescent="0.55000000000000004">
      <c r="A164" s="30"/>
      <c r="F164" s="22"/>
      <c r="G164" s="45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</row>
    <row r="165" spans="1:43" s="14" customFormat="1" ht="15" customHeight="1" x14ac:dyDescent="0.55000000000000004">
      <c r="A165" s="30"/>
      <c r="F165" s="22"/>
      <c r="G165" s="45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</row>
    <row r="166" spans="1:43" s="14" customFormat="1" ht="15" customHeight="1" x14ac:dyDescent="0.55000000000000004">
      <c r="A166" s="30"/>
      <c r="F166" s="22"/>
      <c r="G166" s="45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</row>
    <row r="167" spans="1:43" s="14" customFormat="1" ht="15" customHeight="1" x14ac:dyDescent="0.55000000000000004">
      <c r="A167" s="30"/>
      <c r="F167" s="22"/>
      <c r="G167" s="45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</row>
    <row r="168" spans="1:43" s="14" customFormat="1" ht="15" customHeight="1" x14ac:dyDescent="0.55000000000000004">
      <c r="A168" s="30"/>
      <c r="F168" s="22"/>
      <c r="G168" s="45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  <c r="AN168" s="32"/>
      <c r="AO168" s="32"/>
      <c r="AP168" s="32"/>
      <c r="AQ168" s="32"/>
    </row>
    <row r="169" spans="1:43" s="14" customFormat="1" ht="15" customHeight="1" x14ac:dyDescent="0.55000000000000004">
      <c r="A169" s="30"/>
      <c r="F169" s="22"/>
      <c r="G169" s="45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  <c r="AN169" s="32"/>
      <c r="AO169" s="32"/>
      <c r="AP169" s="32"/>
      <c r="AQ169" s="32"/>
    </row>
    <row r="170" spans="1:43" s="14" customFormat="1" ht="15" customHeight="1" x14ac:dyDescent="0.55000000000000004">
      <c r="A170" s="30"/>
      <c r="F170" s="22"/>
      <c r="G170" s="45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2"/>
      <c r="AN170" s="32"/>
      <c r="AO170" s="32"/>
      <c r="AP170" s="32"/>
      <c r="AQ170" s="32"/>
    </row>
    <row r="171" spans="1:43" s="14" customFormat="1" ht="15" customHeight="1" x14ac:dyDescent="0.55000000000000004">
      <c r="A171" s="30"/>
      <c r="F171" s="22"/>
      <c r="G171" s="45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  <c r="AO171" s="32"/>
      <c r="AP171" s="32"/>
      <c r="AQ171" s="32"/>
    </row>
    <row r="172" spans="1:43" s="14" customFormat="1" ht="15" customHeight="1" x14ac:dyDescent="0.55000000000000004">
      <c r="A172" s="30"/>
      <c r="F172" s="22"/>
      <c r="G172" s="45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  <c r="AO172" s="32"/>
      <c r="AP172" s="32"/>
      <c r="AQ172" s="32"/>
    </row>
    <row r="173" spans="1:43" s="14" customFormat="1" ht="15" customHeight="1" x14ac:dyDescent="0.55000000000000004">
      <c r="A173" s="30"/>
      <c r="F173" s="22"/>
      <c r="G173" s="45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</row>
    <row r="174" spans="1:43" s="14" customFormat="1" ht="15" customHeight="1" x14ac:dyDescent="0.55000000000000004">
      <c r="A174" s="30"/>
      <c r="F174" s="22"/>
      <c r="G174" s="45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</row>
    <row r="175" spans="1:43" s="14" customFormat="1" ht="15" customHeight="1" x14ac:dyDescent="0.55000000000000004">
      <c r="A175" s="30"/>
      <c r="F175" s="22"/>
      <c r="G175" s="45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</row>
    <row r="176" spans="1:43" s="14" customFormat="1" ht="15" customHeight="1" x14ac:dyDescent="0.55000000000000004">
      <c r="A176" s="30"/>
      <c r="F176" s="22"/>
      <c r="G176" s="45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32"/>
      <c r="AP176" s="32"/>
      <c r="AQ176" s="32"/>
    </row>
    <row r="177" spans="1:43" s="14" customFormat="1" ht="15" customHeight="1" x14ac:dyDescent="0.55000000000000004">
      <c r="A177" s="30"/>
      <c r="F177" s="22"/>
      <c r="G177" s="45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  <c r="AN177" s="32"/>
      <c r="AO177" s="32"/>
      <c r="AP177" s="32"/>
      <c r="AQ177" s="32"/>
    </row>
    <row r="178" spans="1:43" s="14" customFormat="1" ht="15" customHeight="1" x14ac:dyDescent="0.55000000000000004">
      <c r="A178" s="30"/>
      <c r="F178" s="22"/>
      <c r="G178" s="45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</row>
    <row r="179" spans="1:43" s="14" customFormat="1" ht="15" customHeight="1" x14ac:dyDescent="0.55000000000000004">
      <c r="A179" s="30"/>
      <c r="F179" s="22"/>
      <c r="G179" s="45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</row>
    <row r="180" spans="1:43" s="14" customFormat="1" ht="15" customHeight="1" x14ac:dyDescent="0.55000000000000004">
      <c r="A180" s="30"/>
      <c r="F180" s="22"/>
      <c r="G180" s="45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</row>
    <row r="181" spans="1:43" s="14" customFormat="1" ht="15" customHeight="1" x14ac:dyDescent="0.55000000000000004">
      <c r="A181" s="30"/>
      <c r="F181" s="22"/>
      <c r="G181" s="45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  <c r="AO181" s="32"/>
      <c r="AP181" s="32"/>
      <c r="AQ181" s="32"/>
    </row>
    <row r="182" spans="1:43" s="14" customFormat="1" ht="15" customHeight="1" x14ac:dyDescent="0.55000000000000004">
      <c r="A182" s="30"/>
      <c r="F182" s="22"/>
      <c r="G182" s="45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  <c r="AO182" s="32"/>
      <c r="AP182" s="32"/>
      <c r="AQ182" s="32"/>
    </row>
    <row r="183" spans="1:43" s="14" customFormat="1" ht="15" customHeight="1" x14ac:dyDescent="0.55000000000000004">
      <c r="A183" s="30"/>
      <c r="F183" s="22"/>
      <c r="G183" s="45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  <c r="AN183" s="32"/>
      <c r="AO183" s="32"/>
      <c r="AP183" s="32"/>
      <c r="AQ183" s="32"/>
    </row>
    <row r="184" spans="1:43" s="14" customFormat="1" ht="15" customHeight="1" x14ac:dyDescent="0.55000000000000004">
      <c r="A184" s="30"/>
      <c r="F184" s="22"/>
      <c r="G184" s="45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2"/>
      <c r="AO184" s="32"/>
      <c r="AP184" s="32"/>
      <c r="AQ184" s="32"/>
    </row>
    <row r="185" spans="1:43" s="14" customFormat="1" ht="15" customHeight="1" x14ac:dyDescent="0.55000000000000004">
      <c r="A185" s="30"/>
      <c r="F185" s="22"/>
      <c r="G185" s="45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  <c r="AO185" s="32"/>
      <c r="AP185" s="32"/>
      <c r="AQ185" s="32"/>
    </row>
    <row r="186" spans="1:43" s="14" customFormat="1" ht="15" customHeight="1" x14ac:dyDescent="0.55000000000000004">
      <c r="A186" s="30"/>
      <c r="F186" s="22"/>
      <c r="G186" s="45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  <c r="AN186" s="32"/>
      <c r="AO186" s="32"/>
      <c r="AP186" s="32"/>
      <c r="AQ186" s="32"/>
    </row>
    <row r="187" spans="1:43" s="14" customFormat="1" ht="15" customHeight="1" x14ac:dyDescent="0.55000000000000004">
      <c r="A187" s="30"/>
      <c r="F187" s="22"/>
      <c r="G187" s="45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2"/>
      <c r="AL187" s="32"/>
      <c r="AM187" s="32"/>
      <c r="AN187" s="32"/>
      <c r="AO187" s="32"/>
      <c r="AP187" s="32"/>
      <c r="AQ187" s="32"/>
    </row>
    <row r="188" spans="1:43" s="14" customFormat="1" ht="15" customHeight="1" x14ac:dyDescent="0.55000000000000004">
      <c r="A188" s="30"/>
      <c r="F188" s="22"/>
      <c r="G188" s="45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2"/>
      <c r="AN188" s="32"/>
      <c r="AO188" s="32"/>
      <c r="AP188" s="32"/>
      <c r="AQ188" s="32"/>
    </row>
    <row r="189" spans="1:43" s="14" customFormat="1" ht="15" customHeight="1" x14ac:dyDescent="0.55000000000000004">
      <c r="A189" s="30"/>
      <c r="F189" s="22"/>
      <c r="G189" s="45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  <c r="AN189" s="32"/>
      <c r="AO189" s="32"/>
      <c r="AP189" s="32"/>
      <c r="AQ189" s="32"/>
    </row>
    <row r="190" spans="1:43" s="14" customFormat="1" ht="15" customHeight="1" x14ac:dyDescent="0.55000000000000004">
      <c r="A190" s="30"/>
      <c r="F190" s="22"/>
      <c r="G190" s="45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AL190" s="32"/>
      <c r="AM190" s="32"/>
      <c r="AN190" s="32"/>
      <c r="AO190" s="32"/>
      <c r="AP190" s="32"/>
      <c r="AQ190" s="32"/>
    </row>
    <row r="191" spans="1:43" s="14" customFormat="1" ht="15" customHeight="1" x14ac:dyDescent="0.55000000000000004">
      <c r="A191" s="30"/>
      <c r="F191" s="22"/>
      <c r="G191" s="45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2"/>
      <c r="AO191" s="32"/>
      <c r="AP191" s="32"/>
      <c r="AQ191" s="32"/>
    </row>
    <row r="192" spans="1:43" s="14" customFormat="1" ht="15" customHeight="1" x14ac:dyDescent="0.55000000000000004">
      <c r="A192" s="30"/>
      <c r="F192" s="22"/>
      <c r="G192" s="45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  <c r="AO192" s="32"/>
      <c r="AP192" s="32"/>
      <c r="AQ192" s="32"/>
    </row>
    <row r="193" spans="1:43" s="14" customFormat="1" ht="15" customHeight="1" x14ac:dyDescent="0.55000000000000004">
      <c r="A193" s="30"/>
      <c r="F193" s="22"/>
      <c r="G193" s="45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  <c r="AM193" s="32"/>
      <c r="AN193" s="32"/>
      <c r="AO193" s="32"/>
      <c r="AP193" s="32"/>
      <c r="AQ193" s="32"/>
    </row>
    <row r="194" spans="1:43" s="14" customFormat="1" ht="15" customHeight="1" x14ac:dyDescent="0.55000000000000004">
      <c r="A194" s="30"/>
      <c r="F194" s="22"/>
      <c r="G194" s="45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  <c r="AO194" s="32"/>
      <c r="AP194" s="32"/>
      <c r="AQ194" s="32"/>
    </row>
    <row r="195" spans="1:43" s="14" customFormat="1" ht="15" customHeight="1" x14ac:dyDescent="0.55000000000000004">
      <c r="A195" s="30"/>
      <c r="F195" s="22"/>
      <c r="G195" s="45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  <c r="AO195" s="32"/>
      <c r="AP195" s="32"/>
      <c r="AQ195" s="32"/>
    </row>
    <row r="196" spans="1:43" s="14" customFormat="1" ht="15" customHeight="1" x14ac:dyDescent="0.55000000000000004">
      <c r="A196" s="30"/>
      <c r="F196" s="22"/>
      <c r="G196" s="45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</row>
    <row r="197" spans="1:43" s="14" customFormat="1" ht="15" customHeight="1" x14ac:dyDescent="0.55000000000000004">
      <c r="A197" s="30"/>
      <c r="F197" s="22"/>
      <c r="G197" s="45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</row>
    <row r="198" spans="1:43" s="14" customFormat="1" ht="15" customHeight="1" x14ac:dyDescent="0.55000000000000004">
      <c r="A198" s="30"/>
      <c r="F198" s="22"/>
      <c r="G198" s="45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</row>
    <row r="199" spans="1:43" s="14" customFormat="1" ht="15" customHeight="1" x14ac:dyDescent="0.55000000000000004">
      <c r="A199" s="30"/>
      <c r="F199" s="22"/>
      <c r="G199" s="45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  <c r="AO199" s="32"/>
      <c r="AP199" s="32"/>
      <c r="AQ199" s="32"/>
    </row>
    <row r="200" spans="1:43" s="14" customFormat="1" ht="15" customHeight="1" x14ac:dyDescent="0.55000000000000004">
      <c r="A200" s="30"/>
      <c r="F200" s="22"/>
      <c r="G200" s="45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  <c r="AO200" s="32"/>
      <c r="AP200" s="32"/>
      <c r="AQ200" s="32"/>
    </row>
    <row r="201" spans="1:43" s="14" customFormat="1" ht="15" customHeight="1" x14ac:dyDescent="0.55000000000000004">
      <c r="A201" s="30"/>
      <c r="F201" s="22"/>
      <c r="G201" s="45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</row>
    <row r="202" spans="1:43" s="14" customFormat="1" ht="15" customHeight="1" x14ac:dyDescent="0.55000000000000004">
      <c r="A202" s="30"/>
      <c r="F202" s="22"/>
      <c r="G202" s="45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  <c r="AN202" s="32"/>
      <c r="AO202" s="32"/>
      <c r="AP202" s="32"/>
      <c r="AQ202" s="32"/>
    </row>
    <row r="203" spans="1:43" s="14" customFormat="1" ht="15" customHeight="1" x14ac:dyDescent="0.55000000000000004">
      <c r="A203" s="30"/>
      <c r="F203" s="22"/>
      <c r="G203" s="45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  <c r="AN203" s="32"/>
      <c r="AO203" s="32"/>
      <c r="AP203" s="32"/>
      <c r="AQ203" s="32"/>
    </row>
    <row r="204" spans="1:43" s="14" customFormat="1" ht="15" customHeight="1" x14ac:dyDescent="0.55000000000000004">
      <c r="A204" s="30"/>
      <c r="F204" s="22"/>
      <c r="G204" s="45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  <c r="AO204" s="32"/>
      <c r="AP204" s="32"/>
      <c r="AQ204" s="32"/>
    </row>
    <row r="205" spans="1:43" s="14" customFormat="1" ht="15" customHeight="1" x14ac:dyDescent="0.55000000000000004">
      <c r="A205" s="30"/>
      <c r="F205" s="22"/>
      <c r="G205" s="45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  <c r="AO205" s="32"/>
      <c r="AP205" s="32"/>
      <c r="AQ205" s="32"/>
    </row>
    <row r="206" spans="1:43" s="14" customFormat="1" ht="15" customHeight="1" x14ac:dyDescent="0.55000000000000004">
      <c r="A206" s="30"/>
      <c r="F206" s="22"/>
      <c r="G206" s="45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  <c r="AO206" s="32"/>
      <c r="AP206" s="32"/>
      <c r="AQ206" s="32"/>
    </row>
    <row r="207" spans="1:43" s="14" customFormat="1" ht="15" customHeight="1" x14ac:dyDescent="0.55000000000000004">
      <c r="A207" s="30"/>
      <c r="F207" s="22"/>
      <c r="G207" s="45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  <c r="AN207" s="32"/>
      <c r="AO207" s="32"/>
      <c r="AP207" s="32"/>
      <c r="AQ207" s="32"/>
    </row>
    <row r="208" spans="1:43" s="14" customFormat="1" ht="15" customHeight="1" x14ac:dyDescent="0.55000000000000004">
      <c r="A208" s="30"/>
      <c r="F208" s="22"/>
      <c r="G208" s="45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  <c r="AN208" s="32"/>
      <c r="AO208" s="32"/>
      <c r="AP208" s="32"/>
      <c r="AQ208" s="32"/>
    </row>
    <row r="209" spans="1:43" s="14" customFormat="1" ht="15" customHeight="1" x14ac:dyDescent="0.55000000000000004">
      <c r="A209" s="30"/>
      <c r="F209" s="22"/>
      <c r="G209" s="45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  <c r="AL209" s="32"/>
      <c r="AM209" s="32"/>
      <c r="AN209" s="32"/>
      <c r="AO209" s="32"/>
      <c r="AP209" s="32"/>
      <c r="AQ209" s="32"/>
    </row>
    <row r="210" spans="1:43" s="14" customFormat="1" ht="15" customHeight="1" x14ac:dyDescent="0.55000000000000004">
      <c r="A210" s="30"/>
      <c r="F210" s="22"/>
      <c r="G210" s="45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 s="32"/>
      <c r="AL210" s="32"/>
      <c r="AM210" s="32"/>
      <c r="AN210" s="32"/>
      <c r="AO210" s="32"/>
      <c r="AP210" s="32"/>
      <c r="AQ210" s="32"/>
    </row>
    <row r="211" spans="1:43" s="14" customFormat="1" ht="15" customHeight="1" x14ac:dyDescent="0.55000000000000004">
      <c r="A211" s="30"/>
      <c r="F211" s="22"/>
      <c r="G211" s="45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 s="32"/>
      <c r="AL211" s="32"/>
      <c r="AM211" s="32"/>
      <c r="AN211" s="32"/>
      <c r="AO211" s="32"/>
      <c r="AP211" s="32"/>
      <c r="AQ211" s="32"/>
    </row>
    <row r="212" spans="1:43" s="14" customFormat="1" ht="15" customHeight="1" x14ac:dyDescent="0.55000000000000004">
      <c r="A212" s="30"/>
      <c r="F212" s="22"/>
      <c r="G212" s="45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  <c r="AM212" s="32"/>
      <c r="AN212" s="32"/>
      <c r="AO212" s="32"/>
      <c r="AP212" s="32"/>
      <c r="AQ212" s="32"/>
    </row>
    <row r="213" spans="1:43" s="14" customFormat="1" ht="15" customHeight="1" x14ac:dyDescent="0.55000000000000004">
      <c r="A213" s="30"/>
      <c r="F213" s="22"/>
      <c r="G213" s="45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  <c r="AL213" s="32"/>
      <c r="AM213" s="32"/>
      <c r="AN213" s="32"/>
      <c r="AO213" s="32"/>
      <c r="AP213" s="32"/>
      <c r="AQ213" s="32"/>
    </row>
    <row r="214" spans="1:43" s="14" customFormat="1" ht="15" customHeight="1" x14ac:dyDescent="0.55000000000000004">
      <c r="A214" s="30"/>
      <c r="F214" s="22"/>
      <c r="G214" s="45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2"/>
      <c r="AN214" s="32"/>
      <c r="AO214" s="32"/>
      <c r="AP214" s="32"/>
      <c r="AQ214" s="32"/>
    </row>
    <row r="215" spans="1:43" s="14" customFormat="1" ht="15" customHeight="1" x14ac:dyDescent="0.55000000000000004">
      <c r="A215" s="30"/>
      <c r="F215" s="22"/>
      <c r="G215" s="45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 s="32"/>
      <c r="AL215" s="32"/>
      <c r="AM215" s="32"/>
      <c r="AN215" s="32"/>
      <c r="AO215" s="32"/>
      <c r="AP215" s="32"/>
      <c r="AQ215" s="32"/>
    </row>
    <row r="216" spans="1:43" s="14" customFormat="1" ht="15" customHeight="1" x14ac:dyDescent="0.55000000000000004">
      <c r="A216" s="30"/>
      <c r="F216" s="22"/>
      <c r="G216" s="45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 s="32"/>
      <c r="AL216" s="32"/>
      <c r="AM216" s="32"/>
      <c r="AN216" s="32"/>
      <c r="AO216" s="32"/>
      <c r="AP216" s="32"/>
      <c r="AQ216" s="32"/>
    </row>
    <row r="217" spans="1:43" s="14" customFormat="1" ht="15" customHeight="1" x14ac:dyDescent="0.55000000000000004">
      <c r="A217" s="30"/>
      <c r="F217" s="22"/>
      <c r="G217" s="45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 s="32"/>
      <c r="AL217" s="32"/>
      <c r="AM217" s="32"/>
      <c r="AN217" s="32"/>
      <c r="AO217" s="32"/>
      <c r="AP217" s="32"/>
      <c r="AQ217" s="32"/>
    </row>
    <row r="218" spans="1:43" s="14" customFormat="1" ht="15" customHeight="1" x14ac:dyDescent="0.55000000000000004">
      <c r="A218" s="30"/>
      <c r="F218" s="22"/>
      <c r="G218" s="45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 s="32"/>
      <c r="AL218" s="32"/>
      <c r="AM218" s="32"/>
      <c r="AN218" s="32"/>
      <c r="AO218" s="32"/>
      <c r="AP218" s="32"/>
      <c r="AQ218" s="32"/>
    </row>
    <row r="219" spans="1:43" s="14" customFormat="1" ht="15" customHeight="1" x14ac:dyDescent="0.55000000000000004">
      <c r="A219" s="30"/>
      <c r="F219" s="22"/>
      <c r="G219" s="45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AI219" s="32"/>
      <c r="AJ219" s="32"/>
      <c r="AK219" s="32"/>
      <c r="AL219" s="32"/>
      <c r="AM219" s="32"/>
      <c r="AN219" s="32"/>
      <c r="AO219" s="32"/>
      <c r="AP219" s="32"/>
      <c r="AQ219" s="32"/>
    </row>
    <row r="220" spans="1:43" s="14" customFormat="1" ht="15" customHeight="1" x14ac:dyDescent="0.55000000000000004">
      <c r="A220" s="30"/>
      <c r="F220" s="22"/>
      <c r="G220" s="45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  <c r="AK220" s="32"/>
      <c r="AL220" s="32"/>
      <c r="AM220" s="32"/>
      <c r="AN220" s="32"/>
      <c r="AO220" s="32"/>
      <c r="AP220" s="32"/>
      <c r="AQ220" s="32"/>
    </row>
    <row r="221" spans="1:43" s="14" customFormat="1" ht="15" customHeight="1" x14ac:dyDescent="0.55000000000000004">
      <c r="A221" s="30"/>
      <c r="F221" s="22"/>
      <c r="G221" s="45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  <c r="AL221" s="32"/>
      <c r="AM221" s="32"/>
      <c r="AN221" s="32"/>
      <c r="AO221" s="32"/>
      <c r="AP221" s="32"/>
      <c r="AQ221" s="32"/>
    </row>
    <row r="222" spans="1:43" s="14" customFormat="1" ht="15" customHeight="1" x14ac:dyDescent="0.55000000000000004">
      <c r="A222" s="30"/>
      <c r="F222" s="22"/>
      <c r="G222" s="45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  <c r="AG222" s="32"/>
      <c r="AH222" s="32"/>
      <c r="AI222" s="32"/>
      <c r="AJ222" s="32"/>
      <c r="AK222" s="32"/>
      <c r="AL222" s="32"/>
      <c r="AM222" s="32"/>
      <c r="AN222" s="32"/>
      <c r="AO222" s="32"/>
      <c r="AP222" s="32"/>
      <c r="AQ222" s="32"/>
    </row>
    <row r="223" spans="1:43" s="14" customFormat="1" ht="15" customHeight="1" x14ac:dyDescent="0.55000000000000004">
      <c r="A223" s="30"/>
      <c r="F223" s="22"/>
      <c r="G223" s="45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  <c r="AK223" s="32"/>
      <c r="AL223" s="32"/>
      <c r="AM223" s="32"/>
      <c r="AN223" s="32"/>
      <c r="AO223" s="32"/>
      <c r="AP223" s="32"/>
      <c r="AQ223" s="32"/>
    </row>
    <row r="224" spans="1:43" s="14" customFormat="1" ht="15" customHeight="1" x14ac:dyDescent="0.55000000000000004">
      <c r="A224" s="30"/>
      <c r="F224" s="22"/>
      <c r="G224" s="45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  <c r="AN224" s="32"/>
      <c r="AO224" s="32"/>
      <c r="AP224" s="32"/>
      <c r="AQ224" s="32"/>
    </row>
    <row r="225" spans="1:43" s="14" customFormat="1" ht="15" customHeight="1" x14ac:dyDescent="0.55000000000000004">
      <c r="A225" s="30"/>
      <c r="F225" s="22"/>
      <c r="G225" s="45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  <c r="AJ225" s="32"/>
      <c r="AK225" s="32"/>
      <c r="AL225" s="32"/>
      <c r="AM225" s="32"/>
      <c r="AN225" s="32"/>
      <c r="AO225" s="32"/>
      <c r="AP225" s="32"/>
      <c r="AQ225" s="32"/>
    </row>
    <row r="226" spans="1:43" s="14" customFormat="1" ht="15" customHeight="1" x14ac:dyDescent="0.55000000000000004">
      <c r="A226" s="30"/>
      <c r="F226" s="22"/>
      <c r="G226" s="45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  <c r="AJ226" s="32"/>
      <c r="AK226" s="32"/>
      <c r="AL226" s="32"/>
      <c r="AM226" s="32"/>
      <c r="AN226" s="32"/>
      <c r="AO226" s="32"/>
      <c r="AP226" s="32"/>
      <c r="AQ226" s="32"/>
    </row>
    <row r="227" spans="1:43" s="14" customFormat="1" ht="15" customHeight="1" x14ac:dyDescent="0.55000000000000004">
      <c r="A227" s="30"/>
      <c r="F227" s="22"/>
      <c r="G227" s="45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AI227" s="32"/>
      <c r="AJ227" s="32"/>
      <c r="AK227" s="32"/>
      <c r="AL227" s="32"/>
      <c r="AM227" s="32"/>
      <c r="AN227" s="32"/>
      <c r="AO227" s="32"/>
      <c r="AP227" s="32"/>
      <c r="AQ227" s="32"/>
    </row>
    <row r="228" spans="1:43" s="14" customFormat="1" ht="15" customHeight="1" x14ac:dyDescent="0.55000000000000004">
      <c r="A228" s="30"/>
      <c r="F228" s="22"/>
      <c r="G228" s="45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2"/>
      <c r="AI228" s="32"/>
      <c r="AJ228" s="32"/>
      <c r="AK228" s="32"/>
      <c r="AL228" s="32"/>
      <c r="AM228" s="32"/>
      <c r="AN228" s="32"/>
      <c r="AO228" s="32"/>
      <c r="AP228" s="32"/>
      <c r="AQ228" s="32"/>
    </row>
    <row r="229" spans="1:43" s="14" customFormat="1" ht="15" customHeight="1" x14ac:dyDescent="0.55000000000000004">
      <c r="A229" s="30"/>
      <c r="F229" s="22"/>
      <c r="G229" s="45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  <c r="AL229" s="32"/>
      <c r="AM229" s="32"/>
      <c r="AN229" s="32"/>
      <c r="AO229" s="32"/>
      <c r="AP229" s="32"/>
      <c r="AQ229" s="32"/>
    </row>
    <row r="230" spans="1:43" s="14" customFormat="1" ht="15" customHeight="1" x14ac:dyDescent="0.55000000000000004">
      <c r="A230" s="30"/>
      <c r="F230" s="22"/>
      <c r="G230" s="45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F230" s="32"/>
      <c r="AG230" s="32"/>
      <c r="AH230" s="32"/>
      <c r="AI230" s="32"/>
      <c r="AJ230" s="32"/>
      <c r="AK230" s="32"/>
      <c r="AL230" s="32"/>
      <c r="AM230" s="32"/>
      <c r="AN230" s="32"/>
      <c r="AO230" s="32"/>
      <c r="AP230" s="32"/>
      <c r="AQ230" s="32"/>
    </row>
    <row r="231" spans="1:43" s="14" customFormat="1" ht="15" customHeight="1" x14ac:dyDescent="0.55000000000000004">
      <c r="A231" s="30"/>
      <c r="F231" s="22"/>
      <c r="G231" s="45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  <c r="AJ231" s="32"/>
      <c r="AK231" s="32"/>
      <c r="AL231" s="32"/>
      <c r="AM231" s="32"/>
      <c r="AN231" s="32"/>
      <c r="AO231" s="32"/>
      <c r="AP231" s="32"/>
      <c r="AQ231" s="32"/>
    </row>
    <row r="232" spans="1:43" s="14" customFormat="1" ht="15" customHeight="1" x14ac:dyDescent="0.55000000000000004">
      <c r="A232" s="30"/>
      <c r="F232" s="22"/>
      <c r="G232" s="45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  <c r="AM232" s="32"/>
      <c r="AN232" s="32"/>
      <c r="AO232" s="32"/>
      <c r="AP232" s="32"/>
      <c r="AQ232" s="32"/>
    </row>
    <row r="233" spans="1:43" s="14" customFormat="1" ht="15" customHeight="1" x14ac:dyDescent="0.55000000000000004">
      <c r="A233" s="30"/>
      <c r="F233" s="22"/>
      <c r="G233" s="45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/>
      <c r="AP233" s="32"/>
      <c r="AQ233" s="32"/>
    </row>
    <row r="234" spans="1:43" s="14" customFormat="1" ht="15" customHeight="1" x14ac:dyDescent="0.55000000000000004">
      <c r="A234" s="30"/>
      <c r="F234" s="22"/>
      <c r="G234" s="45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  <c r="AG234" s="32"/>
      <c r="AH234" s="32"/>
      <c r="AI234" s="32"/>
      <c r="AJ234" s="32"/>
      <c r="AK234" s="32"/>
      <c r="AL234" s="32"/>
      <c r="AM234" s="32"/>
      <c r="AN234" s="32"/>
      <c r="AO234" s="32"/>
      <c r="AP234" s="32"/>
      <c r="AQ234" s="32"/>
    </row>
    <row r="235" spans="1:43" s="14" customFormat="1" ht="15" customHeight="1" x14ac:dyDescent="0.55000000000000004">
      <c r="A235" s="30"/>
      <c r="F235" s="22"/>
      <c r="G235" s="45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  <c r="AG235" s="32"/>
      <c r="AH235" s="32"/>
      <c r="AI235" s="32"/>
      <c r="AJ235" s="32"/>
      <c r="AK235" s="32"/>
      <c r="AL235" s="32"/>
      <c r="AM235" s="32"/>
      <c r="AN235" s="32"/>
      <c r="AO235" s="32"/>
      <c r="AP235" s="32"/>
      <c r="AQ235" s="32"/>
    </row>
    <row r="236" spans="1:43" s="14" customFormat="1" ht="15" customHeight="1" x14ac:dyDescent="0.55000000000000004">
      <c r="A236" s="30"/>
      <c r="F236" s="22"/>
      <c r="G236" s="45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</row>
    <row r="237" spans="1:43" s="14" customFormat="1" ht="15" customHeight="1" x14ac:dyDescent="0.55000000000000004">
      <c r="A237" s="30"/>
      <c r="F237" s="22"/>
      <c r="G237" s="45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  <c r="AK237" s="32"/>
      <c r="AL237" s="32"/>
      <c r="AM237" s="32"/>
      <c r="AN237" s="32"/>
      <c r="AO237" s="32"/>
      <c r="AP237" s="32"/>
      <c r="AQ237" s="32"/>
    </row>
    <row r="238" spans="1:43" s="14" customFormat="1" ht="15" customHeight="1" x14ac:dyDescent="0.55000000000000004">
      <c r="A238" s="30"/>
      <c r="F238" s="22"/>
      <c r="G238" s="45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  <c r="AK238" s="32"/>
      <c r="AL238" s="32"/>
      <c r="AM238" s="32"/>
      <c r="AN238" s="32"/>
      <c r="AO238" s="32"/>
      <c r="AP238" s="32"/>
      <c r="AQ238" s="32"/>
    </row>
    <row r="239" spans="1:43" s="14" customFormat="1" ht="15" customHeight="1" x14ac:dyDescent="0.55000000000000004">
      <c r="A239" s="30"/>
      <c r="F239" s="22"/>
      <c r="G239" s="45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AI239" s="32"/>
      <c r="AJ239" s="32"/>
      <c r="AK239" s="32"/>
      <c r="AL239" s="32"/>
      <c r="AM239" s="32"/>
      <c r="AN239" s="32"/>
      <c r="AO239" s="32"/>
      <c r="AP239" s="32"/>
      <c r="AQ239" s="32"/>
    </row>
    <row r="240" spans="1:43" s="14" customFormat="1" ht="15" customHeight="1" x14ac:dyDescent="0.55000000000000004">
      <c r="A240" s="30"/>
      <c r="F240" s="22"/>
      <c r="G240" s="45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/>
      <c r="AI240" s="32"/>
      <c r="AJ240" s="32"/>
      <c r="AK240" s="32"/>
      <c r="AL240" s="32"/>
      <c r="AM240" s="32"/>
      <c r="AN240" s="32"/>
      <c r="AO240" s="32"/>
      <c r="AP240" s="32"/>
      <c r="AQ240" s="32"/>
    </row>
    <row r="241" spans="1:43" s="14" customFormat="1" ht="15" customHeight="1" x14ac:dyDescent="0.55000000000000004">
      <c r="A241" s="30"/>
      <c r="F241" s="22"/>
      <c r="G241" s="45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AI241" s="32"/>
      <c r="AJ241" s="32"/>
      <c r="AK241" s="32"/>
      <c r="AL241" s="32"/>
      <c r="AM241" s="32"/>
      <c r="AN241" s="32"/>
      <c r="AO241" s="32"/>
      <c r="AP241" s="32"/>
      <c r="AQ241" s="32"/>
    </row>
    <row r="242" spans="1:43" s="14" customFormat="1" ht="15" customHeight="1" x14ac:dyDescent="0.55000000000000004">
      <c r="A242" s="30"/>
      <c r="F242" s="22"/>
      <c r="G242" s="45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</row>
    <row r="243" spans="1:43" s="14" customFormat="1" ht="15" customHeight="1" x14ac:dyDescent="0.55000000000000004">
      <c r="A243" s="30"/>
      <c r="F243" s="22"/>
      <c r="G243" s="45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32"/>
      <c r="AP243" s="32"/>
      <c r="AQ243" s="32"/>
    </row>
    <row r="244" spans="1:43" s="14" customFormat="1" ht="15" customHeight="1" x14ac:dyDescent="0.55000000000000004">
      <c r="A244" s="30"/>
      <c r="F244" s="22"/>
      <c r="G244" s="45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</row>
    <row r="245" spans="1:43" s="14" customFormat="1" ht="15" customHeight="1" x14ac:dyDescent="0.55000000000000004">
      <c r="A245" s="30"/>
      <c r="F245" s="22"/>
      <c r="G245" s="45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  <c r="AG245" s="32"/>
      <c r="AH245" s="32"/>
      <c r="AI245" s="32"/>
      <c r="AJ245" s="32"/>
      <c r="AK245" s="32"/>
      <c r="AL245" s="32"/>
      <c r="AM245" s="32"/>
      <c r="AN245" s="32"/>
      <c r="AO245" s="32"/>
      <c r="AP245" s="32"/>
      <c r="AQ245" s="32"/>
    </row>
    <row r="246" spans="1:43" s="14" customFormat="1" ht="15" customHeight="1" x14ac:dyDescent="0.55000000000000004">
      <c r="A246" s="30"/>
      <c r="F246" s="22"/>
      <c r="G246" s="45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F246" s="32"/>
      <c r="AG246" s="32"/>
      <c r="AH246" s="32"/>
      <c r="AI246" s="32"/>
      <c r="AJ246" s="32"/>
      <c r="AK246" s="32"/>
      <c r="AL246" s="32"/>
      <c r="AM246" s="32"/>
      <c r="AN246" s="32"/>
      <c r="AO246" s="32"/>
      <c r="AP246" s="32"/>
      <c r="AQ246" s="32"/>
    </row>
    <row r="247" spans="1:43" s="14" customFormat="1" ht="15" customHeight="1" x14ac:dyDescent="0.55000000000000004">
      <c r="A247" s="30"/>
      <c r="F247" s="22"/>
      <c r="G247" s="45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32"/>
      <c r="AI247" s="32"/>
      <c r="AJ247" s="32"/>
      <c r="AK247" s="32"/>
      <c r="AL247" s="32"/>
      <c r="AM247" s="32"/>
      <c r="AN247" s="32"/>
      <c r="AO247" s="32"/>
      <c r="AP247" s="32"/>
      <c r="AQ247" s="32"/>
    </row>
    <row r="248" spans="1:43" s="14" customFormat="1" ht="15" customHeight="1" x14ac:dyDescent="0.55000000000000004">
      <c r="A248" s="30"/>
      <c r="F248" s="22"/>
      <c r="G248" s="45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</row>
    <row r="249" spans="1:43" s="14" customFormat="1" ht="15" customHeight="1" x14ac:dyDescent="0.55000000000000004">
      <c r="A249" s="30"/>
      <c r="F249" s="22"/>
      <c r="G249" s="45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AI249" s="32"/>
      <c r="AJ249" s="32"/>
      <c r="AK249" s="32"/>
      <c r="AL249" s="32"/>
      <c r="AM249" s="32"/>
      <c r="AN249" s="32"/>
      <c r="AO249" s="32"/>
      <c r="AP249" s="32"/>
      <c r="AQ249" s="32"/>
    </row>
    <row r="250" spans="1:43" s="14" customFormat="1" ht="15" customHeight="1" x14ac:dyDescent="0.55000000000000004">
      <c r="A250" s="30"/>
      <c r="F250" s="22"/>
      <c r="G250" s="45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  <c r="AJ250" s="32"/>
      <c r="AK250" s="32"/>
      <c r="AL250" s="32"/>
      <c r="AM250" s="32"/>
      <c r="AN250" s="32"/>
      <c r="AO250" s="32"/>
      <c r="AP250" s="32"/>
      <c r="AQ250" s="32"/>
    </row>
    <row r="251" spans="1:43" s="14" customFormat="1" ht="15" customHeight="1" x14ac:dyDescent="0.55000000000000004">
      <c r="A251" s="30"/>
      <c r="F251" s="22"/>
      <c r="G251" s="45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/>
      <c r="AK251" s="32"/>
      <c r="AL251" s="32"/>
      <c r="AM251" s="32"/>
      <c r="AN251" s="32"/>
      <c r="AO251" s="32"/>
      <c r="AP251" s="32"/>
      <c r="AQ251" s="32"/>
    </row>
    <row r="252" spans="1:43" s="14" customFormat="1" ht="15" customHeight="1" x14ac:dyDescent="0.55000000000000004">
      <c r="A252" s="30"/>
      <c r="F252" s="22"/>
      <c r="G252" s="45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  <c r="AG252" s="32"/>
      <c r="AH252" s="32"/>
      <c r="AI252" s="32"/>
      <c r="AJ252" s="32"/>
      <c r="AK252" s="32"/>
      <c r="AL252" s="32"/>
      <c r="AM252" s="32"/>
      <c r="AN252" s="32"/>
      <c r="AO252" s="32"/>
      <c r="AP252" s="32"/>
      <c r="AQ252" s="32"/>
    </row>
    <row r="253" spans="1:43" s="14" customFormat="1" ht="15" customHeight="1" x14ac:dyDescent="0.55000000000000004">
      <c r="A253" s="30"/>
      <c r="F253" s="22"/>
      <c r="G253" s="45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32"/>
      <c r="AI253" s="32"/>
      <c r="AJ253" s="32"/>
      <c r="AK253" s="32"/>
      <c r="AL253" s="32"/>
      <c r="AM253" s="32"/>
      <c r="AN253" s="32"/>
      <c r="AO253" s="32"/>
      <c r="AP253" s="32"/>
      <c r="AQ253" s="32"/>
    </row>
    <row r="254" spans="1:43" s="14" customFormat="1" ht="15" customHeight="1" x14ac:dyDescent="0.55000000000000004">
      <c r="A254" s="30"/>
      <c r="F254" s="22"/>
      <c r="G254" s="45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  <c r="AG254" s="32"/>
      <c r="AH254" s="32"/>
      <c r="AI254" s="32"/>
      <c r="AJ254" s="32"/>
      <c r="AK254" s="32"/>
      <c r="AL254" s="32"/>
      <c r="AM254" s="32"/>
      <c r="AN254" s="32"/>
      <c r="AO254" s="32"/>
      <c r="AP254" s="32"/>
      <c r="AQ254" s="32"/>
    </row>
    <row r="255" spans="1:43" s="14" customFormat="1" ht="15" customHeight="1" x14ac:dyDescent="0.55000000000000004">
      <c r="A255" s="30"/>
      <c r="F255" s="22"/>
      <c r="G255" s="45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2"/>
      <c r="AI255" s="32"/>
      <c r="AJ255" s="32"/>
      <c r="AK255" s="32"/>
      <c r="AL255" s="32"/>
      <c r="AM255" s="32"/>
      <c r="AN255" s="32"/>
      <c r="AO255" s="32"/>
      <c r="AP255" s="32"/>
      <c r="AQ255" s="32"/>
    </row>
    <row r="256" spans="1:43" s="14" customFormat="1" ht="15" customHeight="1" x14ac:dyDescent="0.55000000000000004">
      <c r="A256" s="30"/>
      <c r="F256" s="22"/>
      <c r="G256" s="45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F256" s="32"/>
      <c r="AG256" s="32"/>
      <c r="AH256" s="32"/>
      <c r="AI256" s="32"/>
      <c r="AJ256" s="32"/>
      <c r="AK256" s="32"/>
      <c r="AL256" s="32"/>
      <c r="AM256" s="32"/>
      <c r="AN256" s="32"/>
      <c r="AO256" s="32"/>
      <c r="AP256" s="32"/>
      <c r="AQ256" s="32"/>
    </row>
    <row r="257" spans="1:43" s="14" customFormat="1" ht="15" customHeight="1" x14ac:dyDescent="0.55000000000000004">
      <c r="A257" s="30"/>
      <c r="F257" s="22"/>
      <c r="G257" s="45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32"/>
      <c r="AI257" s="32"/>
      <c r="AJ257" s="32"/>
      <c r="AK257" s="32"/>
      <c r="AL257" s="32"/>
      <c r="AM257" s="32"/>
      <c r="AN257" s="32"/>
      <c r="AO257" s="32"/>
      <c r="AP257" s="32"/>
      <c r="AQ257" s="32"/>
    </row>
    <row r="258" spans="1:43" s="14" customFormat="1" ht="15" customHeight="1" x14ac:dyDescent="0.55000000000000004">
      <c r="A258" s="30"/>
      <c r="F258" s="22"/>
      <c r="G258" s="45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32"/>
      <c r="AH258" s="32"/>
      <c r="AI258" s="32"/>
      <c r="AJ258" s="32"/>
      <c r="AK258" s="32"/>
      <c r="AL258" s="32"/>
      <c r="AM258" s="32"/>
      <c r="AN258" s="32"/>
      <c r="AO258" s="32"/>
      <c r="AP258" s="32"/>
      <c r="AQ258" s="32"/>
    </row>
    <row r="259" spans="1:43" s="14" customFormat="1" ht="15" customHeight="1" x14ac:dyDescent="0.55000000000000004">
      <c r="A259" s="30"/>
      <c r="F259" s="22"/>
      <c r="G259" s="45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  <c r="AG259" s="32"/>
      <c r="AH259" s="32"/>
      <c r="AI259" s="32"/>
      <c r="AJ259" s="32"/>
      <c r="AK259" s="32"/>
      <c r="AL259" s="32"/>
      <c r="AM259" s="32"/>
      <c r="AN259" s="32"/>
      <c r="AO259" s="32"/>
      <c r="AP259" s="32"/>
      <c r="AQ259" s="32"/>
    </row>
    <row r="260" spans="1:43" s="14" customFormat="1" ht="15" customHeight="1" x14ac:dyDescent="0.55000000000000004">
      <c r="A260" s="30"/>
      <c r="F260" s="22"/>
      <c r="G260" s="45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AI260" s="32"/>
      <c r="AJ260" s="32"/>
      <c r="AK260" s="32"/>
      <c r="AL260" s="32"/>
      <c r="AM260" s="32"/>
      <c r="AN260" s="32"/>
      <c r="AO260" s="32"/>
      <c r="AP260" s="32"/>
      <c r="AQ260" s="32"/>
    </row>
    <row r="261" spans="1:43" s="14" customFormat="1" ht="15" customHeight="1" x14ac:dyDescent="0.55000000000000004">
      <c r="A261" s="30"/>
      <c r="F261" s="22"/>
      <c r="G261" s="45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2"/>
      <c r="AJ261" s="32"/>
      <c r="AK261" s="32"/>
      <c r="AL261" s="32"/>
      <c r="AM261" s="32"/>
      <c r="AN261" s="32"/>
      <c r="AO261" s="32"/>
      <c r="AP261" s="32"/>
      <c r="AQ261" s="32"/>
    </row>
    <row r="262" spans="1:43" s="14" customFormat="1" ht="15" customHeight="1" x14ac:dyDescent="0.55000000000000004">
      <c r="A262" s="30"/>
      <c r="F262" s="22"/>
      <c r="G262" s="45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  <c r="AG262" s="32"/>
      <c r="AH262" s="32"/>
      <c r="AI262" s="32"/>
      <c r="AJ262" s="32"/>
      <c r="AK262" s="32"/>
      <c r="AL262" s="32"/>
      <c r="AM262" s="32"/>
      <c r="AN262" s="32"/>
      <c r="AO262" s="32"/>
      <c r="AP262" s="32"/>
      <c r="AQ262" s="32"/>
    </row>
    <row r="263" spans="1:43" s="14" customFormat="1" ht="15" customHeight="1" x14ac:dyDescent="0.55000000000000004">
      <c r="A263" s="30"/>
      <c r="F263" s="22"/>
      <c r="G263" s="45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AI263" s="32"/>
      <c r="AJ263" s="32"/>
      <c r="AK263" s="32"/>
      <c r="AL263" s="32"/>
      <c r="AM263" s="32"/>
      <c r="AN263" s="32"/>
      <c r="AO263" s="32"/>
      <c r="AP263" s="32"/>
      <c r="AQ263" s="32"/>
    </row>
    <row r="264" spans="1:43" s="14" customFormat="1" ht="15" customHeight="1" x14ac:dyDescent="0.55000000000000004">
      <c r="A264" s="30"/>
      <c r="F264" s="22"/>
      <c r="G264" s="45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  <c r="AG264" s="32"/>
      <c r="AH264" s="32"/>
      <c r="AI264" s="32"/>
      <c r="AJ264" s="32"/>
      <c r="AK264" s="32"/>
      <c r="AL264" s="32"/>
      <c r="AM264" s="32"/>
      <c r="AN264" s="32"/>
      <c r="AO264" s="32"/>
      <c r="AP264" s="32"/>
      <c r="AQ264" s="32"/>
    </row>
    <row r="265" spans="1:43" s="14" customFormat="1" ht="15" customHeight="1" x14ac:dyDescent="0.55000000000000004">
      <c r="A265" s="30"/>
      <c r="F265" s="22"/>
      <c r="G265" s="45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  <c r="AG265" s="32"/>
      <c r="AH265" s="32"/>
      <c r="AI265" s="32"/>
      <c r="AJ265" s="32"/>
      <c r="AK265" s="32"/>
      <c r="AL265" s="32"/>
      <c r="AM265" s="32"/>
      <c r="AN265" s="32"/>
      <c r="AO265" s="32"/>
      <c r="AP265" s="32"/>
      <c r="AQ265" s="32"/>
    </row>
    <row r="266" spans="1:43" s="14" customFormat="1" ht="15" customHeight="1" x14ac:dyDescent="0.55000000000000004">
      <c r="A266" s="30"/>
      <c r="F266" s="22"/>
      <c r="G266" s="45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  <c r="AK266" s="32"/>
      <c r="AL266" s="32"/>
      <c r="AM266" s="32"/>
      <c r="AN266" s="32"/>
      <c r="AO266" s="32"/>
      <c r="AP266" s="32"/>
      <c r="AQ266" s="32"/>
    </row>
    <row r="267" spans="1:43" s="14" customFormat="1" ht="15" customHeight="1" x14ac:dyDescent="0.55000000000000004">
      <c r="A267" s="30"/>
      <c r="F267" s="22"/>
      <c r="G267" s="45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32"/>
      <c r="AP267" s="32"/>
      <c r="AQ267" s="32"/>
    </row>
    <row r="268" spans="1:43" s="14" customFormat="1" ht="15" customHeight="1" x14ac:dyDescent="0.55000000000000004">
      <c r="A268" s="30"/>
      <c r="F268" s="22"/>
      <c r="G268" s="45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  <c r="AM268" s="32"/>
      <c r="AN268" s="32"/>
      <c r="AO268" s="32"/>
      <c r="AP268" s="32"/>
      <c r="AQ268" s="32"/>
    </row>
    <row r="269" spans="1:43" s="14" customFormat="1" ht="15" customHeight="1" x14ac:dyDescent="0.55000000000000004">
      <c r="A269" s="30"/>
      <c r="F269" s="22"/>
      <c r="G269" s="45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32"/>
      <c r="AH269" s="32"/>
      <c r="AI269" s="32"/>
      <c r="AJ269" s="32"/>
      <c r="AK269" s="32"/>
      <c r="AL269" s="32"/>
      <c r="AM269" s="32"/>
      <c r="AN269" s="32"/>
      <c r="AO269" s="32"/>
      <c r="AP269" s="32"/>
      <c r="AQ269" s="32"/>
    </row>
    <row r="270" spans="1:43" s="14" customFormat="1" ht="15" customHeight="1" x14ac:dyDescent="0.55000000000000004">
      <c r="A270" s="30"/>
      <c r="F270" s="22"/>
      <c r="G270" s="45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2"/>
      <c r="AI270" s="32"/>
      <c r="AJ270" s="32"/>
      <c r="AK270" s="32"/>
      <c r="AL270" s="32"/>
      <c r="AM270" s="32"/>
      <c r="AN270" s="32"/>
      <c r="AO270" s="32"/>
      <c r="AP270" s="32"/>
      <c r="AQ270" s="32"/>
    </row>
    <row r="271" spans="1:43" s="14" customFormat="1" ht="15" customHeight="1" x14ac:dyDescent="0.55000000000000004">
      <c r="A271" s="30"/>
      <c r="F271" s="22"/>
      <c r="G271" s="45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AI271" s="32"/>
      <c r="AJ271" s="32"/>
      <c r="AK271" s="32"/>
      <c r="AL271" s="32"/>
      <c r="AM271" s="32"/>
      <c r="AN271" s="32"/>
      <c r="AO271" s="32"/>
      <c r="AP271" s="32"/>
      <c r="AQ271" s="32"/>
    </row>
    <row r="272" spans="1:43" s="14" customFormat="1" ht="15" customHeight="1" x14ac:dyDescent="0.55000000000000004">
      <c r="A272" s="30"/>
      <c r="F272" s="22"/>
      <c r="G272" s="45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32"/>
      <c r="AI272" s="32"/>
      <c r="AJ272" s="32"/>
      <c r="AK272" s="32"/>
      <c r="AL272" s="32"/>
      <c r="AM272" s="32"/>
      <c r="AN272" s="32"/>
      <c r="AO272" s="32"/>
      <c r="AP272" s="32"/>
      <c r="AQ272" s="32"/>
    </row>
    <row r="273" spans="1:43" s="14" customFormat="1" ht="15" customHeight="1" x14ac:dyDescent="0.55000000000000004">
      <c r="A273" s="30"/>
      <c r="F273" s="22"/>
      <c r="G273" s="45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  <c r="AG273" s="32"/>
      <c r="AH273" s="32"/>
      <c r="AI273" s="32"/>
      <c r="AJ273" s="32"/>
      <c r="AK273" s="32"/>
      <c r="AL273" s="32"/>
      <c r="AM273" s="32"/>
      <c r="AN273" s="32"/>
      <c r="AO273" s="32"/>
      <c r="AP273" s="32"/>
      <c r="AQ273" s="32"/>
    </row>
    <row r="274" spans="1:43" s="14" customFormat="1" ht="15" customHeight="1" x14ac:dyDescent="0.55000000000000004">
      <c r="A274" s="30"/>
      <c r="F274" s="22"/>
      <c r="G274" s="45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  <c r="AJ274" s="32"/>
      <c r="AK274" s="32"/>
      <c r="AL274" s="32"/>
      <c r="AM274" s="32"/>
      <c r="AN274" s="32"/>
      <c r="AO274" s="32"/>
      <c r="AP274" s="32"/>
      <c r="AQ274" s="32"/>
    </row>
    <row r="275" spans="1:43" s="14" customFormat="1" ht="15" customHeight="1" x14ac:dyDescent="0.55000000000000004">
      <c r="A275" s="30"/>
      <c r="F275" s="22"/>
      <c r="G275" s="45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  <c r="AJ275" s="32"/>
      <c r="AK275" s="32"/>
      <c r="AL275" s="32"/>
      <c r="AM275" s="32"/>
      <c r="AN275" s="32"/>
      <c r="AO275" s="32"/>
      <c r="AP275" s="32"/>
      <c r="AQ275" s="32"/>
    </row>
    <row r="276" spans="1:43" s="14" customFormat="1" ht="15" customHeight="1" x14ac:dyDescent="0.55000000000000004">
      <c r="A276" s="30"/>
      <c r="F276" s="22"/>
      <c r="G276" s="45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  <c r="AJ276" s="32"/>
      <c r="AK276" s="32"/>
      <c r="AL276" s="32"/>
      <c r="AM276" s="32"/>
      <c r="AN276" s="32"/>
      <c r="AO276" s="32"/>
      <c r="AP276" s="32"/>
      <c r="AQ276" s="32"/>
    </row>
    <row r="277" spans="1:43" s="14" customFormat="1" ht="15" customHeight="1" x14ac:dyDescent="0.55000000000000004">
      <c r="A277" s="30"/>
      <c r="F277" s="22"/>
      <c r="G277" s="45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  <c r="AK277" s="32"/>
      <c r="AL277" s="32"/>
      <c r="AM277" s="32"/>
      <c r="AN277" s="32"/>
      <c r="AO277" s="32"/>
      <c r="AP277" s="32"/>
      <c r="AQ277" s="32"/>
    </row>
    <row r="278" spans="1:43" s="14" customFormat="1" ht="15" customHeight="1" x14ac:dyDescent="0.55000000000000004">
      <c r="A278" s="30"/>
      <c r="F278" s="22"/>
      <c r="G278" s="45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2"/>
      <c r="AI278" s="32"/>
      <c r="AJ278" s="32"/>
      <c r="AK278" s="32"/>
      <c r="AL278" s="32"/>
      <c r="AM278" s="32"/>
      <c r="AN278" s="32"/>
      <c r="AO278" s="32"/>
      <c r="AP278" s="32"/>
      <c r="AQ278" s="32"/>
    </row>
    <row r="279" spans="1:43" s="14" customFormat="1" ht="15" customHeight="1" x14ac:dyDescent="0.55000000000000004">
      <c r="A279" s="30"/>
      <c r="F279" s="22"/>
      <c r="G279" s="45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AI279" s="32"/>
      <c r="AJ279" s="32"/>
      <c r="AK279" s="32"/>
      <c r="AL279" s="32"/>
      <c r="AM279" s="32"/>
      <c r="AN279" s="32"/>
      <c r="AO279" s="32"/>
      <c r="AP279" s="32"/>
      <c r="AQ279" s="32"/>
    </row>
    <row r="280" spans="1:43" s="14" customFormat="1" ht="15" customHeight="1" x14ac:dyDescent="0.55000000000000004">
      <c r="A280" s="30"/>
      <c r="F280" s="22"/>
      <c r="G280" s="45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2"/>
      <c r="AI280" s="32"/>
      <c r="AJ280" s="32"/>
      <c r="AK280" s="32"/>
      <c r="AL280" s="32"/>
      <c r="AM280" s="32"/>
      <c r="AN280" s="32"/>
      <c r="AO280" s="32"/>
      <c r="AP280" s="32"/>
      <c r="AQ280" s="32"/>
    </row>
    <row r="281" spans="1:43" s="14" customFormat="1" ht="15" customHeight="1" x14ac:dyDescent="0.55000000000000004">
      <c r="A281" s="30"/>
      <c r="F281" s="22"/>
      <c r="G281" s="45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F281" s="32"/>
      <c r="AG281" s="32"/>
      <c r="AH281" s="32"/>
      <c r="AI281" s="32"/>
      <c r="AJ281" s="32"/>
      <c r="AK281" s="32"/>
      <c r="AL281" s="32"/>
      <c r="AM281" s="32"/>
      <c r="AN281" s="32"/>
      <c r="AO281" s="32"/>
      <c r="AP281" s="32"/>
      <c r="AQ281" s="32"/>
    </row>
    <row r="282" spans="1:43" s="14" customFormat="1" ht="15" customHeight="1" x14ac:dyDescent="0.55000000000000004">
      <c r="A282" s="30"/>
      <c r="F282" s="22"/>
      <c r="G282" s="45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  <c r="AG282" s="32"/>
      <c r="AH282" s="32"/>
      <c r="AI282" s="32"/>
      <c r="AJ282" s="32"/>
      <c r="AK282" s="32"/>
      <c r="AL282" s="32"/>
      <c r="AM282" s="32"/>
      <c r="AN282" s="32"/>
      <c r="AO282" s="32"/>
      <c r="AP282" s="32"/>
      <c r="AQ282" s="32"/>
    </row>
    <row r="283" spans="1:43" s="14" customFormat="1" ht="15" customHeight="1" x14ac:dyDescent="0.55000000000000004">
      <c r="A283" s="30"/>
      <c r="F283" s="22"/>
      <c r="G283" s="45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  <c r="AG283" s="32"/>
      <c r="AH283" s="32"/>
      <c r="AI283" s="32"/>
      <c r="AJ283" s="32"/>
      <c r="AK283" s="32"/>
      <c r="AL283" s="32"/>
      <c r="AM283" s="32"/>
      <c r="AN283" s="32"/>
      <c r="AO283" s="32"/>
      <c r="AP283" s="32"/>
      <c r="AQ283" s="32"/>
    </row>
    <row r="284" spans="1:43" s="14" customFormat="1" ht="15" customHeight="1" x14ac:dyDescent="0.55000000000000004">
      <c r="A284" s="30"/>
      <c r="F284" s="22"/>
      <c r="G284" s="45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  <c r="AF284" s="32"/>
      <c r="AG284" s="32"/>
      <c r="AH284" s="32"/>
      <c r="AI284" s="32"/>
      <c r="AJ284" s="32"/>
      <c r="AK284" s="32"/>
      <c r="AL284" s="32"/>
      <c r="AM284" s="32"/>
      <c r="AN284" s="32"/>
      <c r="AO284" s="32"/>
      <c r="AP284" s="32"/>
      <c r="AQ284" s="32"/>
    </row>
    <row r="285" spans="1:43" s="14" customFormat="1" ht="15" customHeight="1" x14ac:dyDescent="0.55000000000000004">
      <c r="A285" s="30"/>
      <c r="F285" s="22"/>
      <c r="G285" s="45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F285" s="32"/>
      <c r="AG285" s="32"/>
      <c r="AH285" s="32"/>
      <c r="AI285" s="32"/>
      <c r="AJ285" s="32"/>
      <c r="AK285" s="32"/>
      <c r="AL285" s="32"/>
      <c r="AM285" s="32"/>
      <c r="AN285" s="32"/>
      <c r="AO285" s="32"/>
      <c r="AP285" s="32"/>
      <c r="AQ285" s="32"/>
    </row>
    <row r="286" spans="1:43" s="14" customFormat="1" ht="15" customHeight="1" x14ac:dyDescent="0.55000000000000004">
      <c r="A286" s="30"/>
      <c r="F286" s="22"/>
      <c r="G286" s="45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  <c r="AF286" s="32"/>
      <c r="AG286" s="32"/>
      <c r="AH286" s="32"/>
      <c r="AI286" s="32"/>
      <c r="AJ286" s="32"/>
      <c r="AK286" s="32"/>
      <c r="AL286" s="32"/>
      <c r="AM286" s="32"/>
      <c r="AN286" s="32"/>
      <c r="AO286" s="32"/>
      <c r="AP286" s="32"/>
      <c r="AQ286" s="32"/>
    </row>
    <row r="287" spans="1:43" s="14" customFormat="1" ht="15" customHeight="1" x14ac:dyDescent="0.55000000000000004">
      <c r="A287" s="30"/>
      <c r="F287" s="22"/>
      <c r="G287" s="45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  <c r="AF287" s="32"/>
      <c r="AG287" s="32"/>
      <c r="AH287" s="32"/>
      <c r="AI287" s="32"/>
      <c r="AJ287" s="32"/>
      <c r="AK287" s="32"/>
      <c r="AL287" s="32"/>
      <c r="AM287" s="32"/>
      <c r="AN287" s="32"/>
      <c r="AO287" s="32"/>
      <c r="AP287" s="32"/>
      <c r="AQ287" s="32"/>
    </row>
    <row r="288" spans="1:43" s="14" customFormat="1" ht="15" customHeight="1" x14ac:dyDescent="0.55000000000000004">
      <c r="A288" s="30"/>
      <c r="F288" s="22"/>
      <c r="G288" s="45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F288" s="32"/>
      <c r="AG288" s="32"/>
      <c r="AH288" s="32"/>
      <c r="AI288" s="32"/>
      <c r="AJ288" s="32"/>
      <c r="AK288" s="32"/>
      <c r="AL288" s="32"/>
      <c r="AM288" s="32"/>
      <c r="AN288" s="32"/>
      <c r="AO288" s="32"/>
      <c r="AP288" s="32"/>
      <c r="AQ288" s="32"/>
    </row>
    <row r="289" spans="1:43" s="14" customFormat="1" ht="15" customHeight="1" x14ac:dyDescent="0.55000000000000004">
      <c r="A289" s="30"/>
      <c r="F289" s="22"/>
      <c r="G289" s="45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2"/>
      <c r="AI289" s="32"/>
      <c r="AJ289" s="32"/>
      <c r="AK289" s="32"/>
      <c r="AL289" s="32"/>
      <c r="AM289" s="32"/>
      <c r="AN289" s="32"/>
      <c r="AO289" s="32"/>
      <c r="AP289" s="32"/>
      <c r="AQ289" s="32"/>
    </row>
    <row r="290" spans="1:43" ht="15" customHeight="1" x14ac:dyDescent="0.55000000000000004">
      <c r="G290" s="45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</row>
    <row r="291" spans="1:43" ht="15" customHeight="1" x14ac:dyDescent="0.55000000000000004">
      <c r="G291" s="45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</row>
    <row r="292" spans="1:43" ht="15" customHeight="1" x14ac:dyDescent="0.55000000000000004">
      <c r="G292" s="45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</row>
    <row r="293" spans="1:43" ht="15" customHeight="1" x14ac:dyDescent="0.55000000000000004">
      <c r="G293" s="45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</row>
    <row r="294" spans="1:43" ht="15" customHeight="1" x14ac:dyDescent="0.55000000000000004">
      <c r="G294" s="45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</row>
    <row r="295" spans="1:43" ht="15" customHeight="1" x14ac:dyDescent="0.55000000000000004">
      <c r="G295" s="45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</row>
    <row r="296" spans="1:43" ht="15" customHeight="1" x14ac:dyDescent="0.55000000000000004">
      <c r="G296" s="45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</row>
  </sheetData>
  <hyperlinks>
    <hyperlink ref="D9" location="'Calc. Inflation (CPI)'!A1" display="Calculations" xr:uid="{3FF59ED8-BC7B-4B93-AB23-997776523C79}"/>
    <hyperlink ref="D40" r:id="rId1" xr:uid="{C64EC367-B7C0-4FCE-A39D-13F097A257C7}"/>
  </hyperlinks>
  <pageMargins left="0.7" right="0.7" top="0.75" bottom="0.75" header="0.3" footer="0.3"/>
  <pageSetup orientation="portrait" horizontalDpi="1200" verticalDpi="1200"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in="0" displayEmptyCellsAs="gap" minAxisType="custom" xr2:uid="{6EA6E5D2-415B-4A04-AF76-527F5358B921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'2. Expenses'!H34:AQ34</xm:f>
              <xm:sqref>E34</xm:sqref>
            </x14:sparkline>
          </x14:sparklines>
        </x14:sparklineGroup>
        <x14:sparklineGroup manualMin="0" displayEmptyCellsAs="gap" minAxisType="custom" xr2:uid="{DCB40FA3-A2B5-49E6-BE72-312171CD6D38}">
          <x14:colorSeries rgb="FFFF7F5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'2. Expenses'!H17:AQ17</xm:f>
              <xm:sqref>E17</xm:sqref>
            </x14:sparkline>
          </x14:sparklines>
        </x14:sparklineGroup>
        <x14:sparklineGroup manualMin="0" displayEmptyCellsAs="gap" minAxisType="custom" xr2:uid="{83EEE1C7-F743-47F2-B0A3-00570CBCCE69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'2. Expenses'!H18:AQ18</xm:f>
              <xm:sqref>E18</xm:sqref>
            </x14:sparkline>
          </x14:sparklines>
        </x14:sparklineGroup>
        <x14:sparklineGroup manualMin="0" displayEmptyCellsAs="gap" minAxisType="custom" xr2:uid="{F50AEF57-A0B7-4A54-98FC-8481932C0256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'2. Expenses'!H39:AQ39</xm:f>
              <xm:sqref>E39</xm:sqref>
            </x14:sparkline>
          </x14:sparklines>
        </x14:sparklineGroup>
        <x14:sparklineGroup manualMin="0" displayEmptyCellsAs="gap" minAxisType="custom" xr2:uid="{19A06B62-5FC5-439E-98D9-AD74CBE7E53D}">
          <x14:colorSeries rgb="FFFF7F5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'2. Expenses'!H46:AQ46</xm:f>
              <xm:sqref>E46</xm:sqref>
            </x14:sparkline>
          </x14:sparklines>
        </x14:sparklineGroup>
        <x14:sparklineGroup manualMin="0" displayEmptyCellsAs="gap" minAxisType="custom" xr2:uid="{B4412C05-9DBF-415D-9441-86642FF9473B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'2. Expenses'!H49:AQ49</xm:f>
              <xm:sqref>E49</xm:sqref>
            </x14:sparkline>
          </x14:sparklines>
        </x14:sparklineGroup>
        <x14:sparklineGroup manualMin="0" displayEmptyCellsAs="gap" minAxisType="custom" xr2:uid="{1FDD384F-807F-461A-8601-6F40796DBF78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'2. Expenses'!H61:AQ61</xm:f>
              <xm:sqref>E61</xm:sqref>
            </x14:sparkline>
          </x14:sparklines>
        </x14:sparklineGroup>
        <x14:sparklineGroup manualMin="0" displayEmptyCellsAs="gap" minAxisType="custom" xr2:uid="{96993007-7A90-4D13-8F11-790E1AF169C8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'2. Expenses'!H83:AQ83</xm:f>
              <xm:sqref>E83</xm:sqref>
            </x14:sparkline>
          </x14:sparklines>
        </x14:sparklineGroup>
        <x14:sparklineGroup displayEmptyCellsAs="gap" xr2:uid="{FBCC07C4-1EBE-4985-879B-E93D36949FBB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'2. Expenses'!H85:AQ85</xm:f>
              <xm:sqref>E85</xm:sqref>
            </x14:sparkline>
          </x14:sparklines>
        </x14:sparklineGroup>
        <x14:sparklineGroup manualMin="0" displayEmptyCellsAs="gap" minAxisType="custom" xr2:uid="{7CDB3119-5165-4278-A600-DD5D10E5B2AE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'2. Expenses'!H93:AQ93</xm:f>
              <xm:sqref>E93</xm:sqref>
            </x14:sparkline>
          </x14:sparklines>
        </x14:sparklineGroup>
        <x14:sparklineGroup manualMin="0" displayEmptyCellsAs="gap" minAxisType="custom" xr2:uid="{37A3C483-5269-4ADF-9203-9EEB3BAA8326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'2. Expenses'!H12:AQ12</xm:f>
              <xm:sqref>E12</xm:sqref>
            </x14:sparkline>
          </x14:sparklines>
        </x14:sparklineGroup>
        <x14:sparklineGroup manualMin="0" displayEmptyCellsAs="gap" minAxisType="custom" xr2:uid="{6B8261CF-6EAD-484A-8ADF-2DA8028E5F04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'2. Expenses'!H96:AQ96</xm:f>
              <xm:sqref>E96</xm:sqref>
            </x14:sparkline>
          </x14:sparklines>
        </x14:sparklineGroup>
        <x14:sparklineGroup manualMin="0" displayEmptyCellsAs="gap" minAxisType="custom" xr2:uid="{6623BDCA-D55F-4494-B577-A3A69FFA3068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'2. Expenses'!H97:AQ97</xm:f>
              <xm:sqref>E97</xm:sqref>
            </x14:sparkline>
          </x14:sparklines>
        </x14:sparklineGroup>
        <x14:sparklineGroup manualMin="0" displayEmptyCellsAs="gap" minAxisType="custom" xr2:uid="{78F7DE29-24DC-4314-B4E3-3835B61D5B0A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'2. Expenses'!H98:AQ98</xm:f>
              <xm:sqref>E98</xm:sqref>
            </x14:sparkline>
          </x14:sparklines>
        </x14:sparklineGroup>
        <x14:sparklineGroup manualMin="0" displayEmptyCellsAs="gap" minAxisType="custom" xr2:uid="{C0C4E7DD-7220-4BF3-9E7C-5DF5FF93322E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'2. Expenses'!H101:AQ101</xm:f>
              <xm:sqref>E101</xm:sqref>
            </x14:sparkline>
          </x14:sparklines>
        </x14:sparklineGroup>
        <x14:sparklineGroup manualMin="0" displayEmptyCellsAs="gap" minAxisType="custom" xr2:uid="{6620F557-A2A3-44A4-A7CC-DB16BF640B96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'2. Expenses'!H104:AQ104</xm:f>
              <xm:sqref>E104</xm:sqref>
            </x14:sparkline>
          </x14:sparklines>
        </x14:sparklineGroup>
        <x14:sparklineGroup manualMin="0" displayEmptyCellsAs="gap" minAxisType="custom" xr2:uid="{5E1671C5-C447-4386-973B-AD93873535D9}">
          <x14:colorSeries rgb="FFFF7F5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'2. Expenses'!H103:AQ103</xm:f>
              <xm:sqref>E103</xm:sqref>
            </x14:sparkline>
          </x14:sparklines>
        </x14:sparklineGroup>
        <x14:sparklineGroup manualMin="0" displayEmptyCellsAs="gap" minAxisType="custom" xr2:uid="{02EBD0DA-A18C-4B6D-A056-6CC3C0B6A625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'2. Expenses'!H105:AQ105</xm:f>
              <xm:sqref>E105</xm:sqref>
            </x14:sparkline>
          </x14:sparklines>
        </x14:sparklineGroup>
        <x14:sparklineGroup manualMin="0" displayEmptyCellsAs="gap" minAxisType="custom" xr2:uid="{82C151AA-13CB-4831-AA7A-9658BDC27527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'2. Expenses'!H106:AQ106</xm:f>
              <xm:sqref>E106</xm:sqref>
            </x14:sparkline>
          </x14:sparklines>
        </x14:sparklineGroup>
        <x14:sparklineGroup displayEmptyCellsAs="gap" xr2:uid="{92B55EA7-A1BE-4B2C-8D1D-FE6F473D9FB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'2. Expenses'!H92:AQ92</xm:f>
              <xm:sqref>E92</xm:sqref>
            </x14:sparkline>
          </x14:sparklines>
        </x14:sparklineGroup>
        <x14:sparklineGroup manualMin="0" displayEmptyCellsAs="gap" minAxisType="custom" xr2:uid="{7B070253-3822-42C2-8661-77EDF91AD810}">
          <x14:colorSeries rgb="FFFF7F5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'2. Expenses'!H60:AQ60</xm:f>
              <xm:sqref>E60</xm:sqref>
            </x14:sparkline>
          </x14:sparklines>
        </x14:sparklineGroup>
        <x14:sparklineGroup manualMin="0" displayEmptyCellsAs="gap" minAxisType="custom" xr2:uid="{A08FA40B-F934-44B9-B523-979E2DFB6787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'2. Expenses'!H23:AQ23</xm:f>
              <xm:sqref>E23</xm:sqref>
            </x14:sparkline>
          </x14:sparklines>
        </x14:sparklineGroup>
        <x14:sparklineGroup manualMin="0" displayEmptyCellsAs="gap" minAxisType="custom" xr2:uid="{2FDD5EAC-8FD6-49DB-A981-73261E53EB7C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'2. Expenses'!H13:AQ13</xm:f>
              <xm:sqref>E13</xm:sqref>
            </x14:sparkline>
          </x14:sparklines>
        </x14:sparklineGroup>
        <x14:sparklineGroup manualMin="0" displayEmptyCellsAs="gap" minAxisType="custom" xr2:uid="{B3AD1D23-50CD-4523-8EF1-1D78AE2AEFB9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'2. Expenses'!H14:AQ14</xm:f>
              <xm:sqref>E14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5ABFD-DF3E-4636-85C5-FE40E38E447E}">
  <sheetPr codeName="Sheet3">
    <tabColor rgb="FFFF7F50"/>
  </sheetPr>
  <dimension ref="A2:AR1330"/>
  <sheetViews>
    <sheetView showGridLines="0" zoomScale="80" zoomScaleNormal="80" workbookViewId="0">
      <pane xSplit="4" ySplit="6" topLeftCell="E7" activePane="bottomRight" state="frozen"/>
      <selection pane="topRight" activeCell="E1" sqref="E1"/>
      <selection pane="bottomLeft" activeCell="A6" sqref="A6"/>
      <selection pane="bottomRight"/>
    </sheetView>
  </sheetViews>
  <sheetFormatPr defaultColWidth="12.7890625" defaultRowHeight="15" customHeight="1" outlineLevelRow="1" outlineLevelCol="1" x14ac:dyDescent="0.55000000000000004"/>
  <cols>
    <col min="1" max="1" width="3.7890625" style="1" customWidth="1"/>
    <col min="2" max="2" width="50.7890625" style="7" customWidth="1"/>
    <col min="3" max="4" width="40.7890625" style="7" hidden="1" customWidth="1" outlineLevel="1"/>
    <col min="5" max="5" width="20.7890625" style="7" customWidth="1" collapsed="1"/>
    <col min="6" max="6" width="12.7890625" style="8"/>
    <col min="7" max="7" width="12.7890625" style="21"/>
    <col min="8" max="16384" width="12.7890625" style="7"/>
  </cols>
  <sheetData>
    <row r="2" spans="1:43" s="8" customFormat="1" ht="19.95" customHeight="1" x14ac:dyDescent="0.55000000000000004">
      <c r="A2" s="16"/>
      <c r="G2" s="42"/>
      <c r="H2" s="17" t="s">
        <v>285</v>
      </c>
      <c r="I2" s="17" t="s">
        <v>285</v>
      </c>
      <c r="J2" s="18" t="s">
        <v>286</v>
      </c>
      <c r="K2" s="18" t="s">
        <v>286</v>
      </c>
      <c r="L2" s="18" t="s">
        <v>286</v>
      </c>
      <c r="M2" s="18" t="s">
        <v>286</v>
      </c>
      <c r="N2" s="18" t="s">
        <v>286</v>
      </c>
      <c r="O2" s="18" t="s">
        <v>286</v>
      </c>
      <c r="P2" s="18" t="s">
        <v>286</v>
      </c>
      <c r="Q2" s="18" t="s">
        <v>286</v>
      </c>
      <c r="R2" s="18" t="s">
        <v>286</v>
      </c>
      <c r="S2" s="18" t="s">
        <v>286</v>
      </c>
      <c r="T2" s="19" t="s">
        <v>287</v>
      </c>
      <c r="U2" s="19" t="s">
        <v>287</v>
      </c>
      <c r="V2" s="19" t="s">
        <v>287</v>
      </c>
      <c r="W2" s="19" t="s">
        <v>287</v>
      </c>
      <c r="X2" s="19" t="s">
        <v>287</v>
      </c>
      <c r="Y2" s="19" t="s">
        <v>287</v>
      </c>
      <c r="Z2" s="19" t="s">
        <v>287</v>
      </c>
      <c r="AA2" s="19" t="s">
        <v>287</v>
      </c>
      <c r="AB2" s="19" t="s">
        <v>287</v>
      </c>
      <c r="AC2" s="19" t="s">
        <v>287</v>
      </c>
      <c r="AD2" s="19" t="s">
        <v>287</v>
      </c>
      <c r="AE2" s="19" t="s">
        <v>287</v>
      </c>
      <c r="AF2" s="19" t="s">
        <v>287</v>
      </c>
      <c r="AG2" s="19" t="s">
        <v>287</v>
      </c>
      <c r="AH2" s="19" t="s">
        <v>287</v>
      </c>
      <c r="AI2" s="19" t="s">
        <v>287</v>
      </c>
      <c r="AJ2" s="19" t="s">
        <v>287</v>
      </c>
      <c r="AK2" s="19" t="s">
        <v>287</v>
      </c>
      <c r="AL2" s="19" t="s">
        <v>287</v>
      </c>
      <c r="AM2" s="19" t="s">
        <v>287</v>
      </c>
      <c r="AN2" s="19" t="s">
        <v>287</v>
      </c>
      <c r="AO2" s="19" t="s">
        <v>287</v>
      </c>
      <c r="AP2" s="19" t="s">
        <v>287</v>
      </c>
      <c r="AQ2" s="19" t="s">
        <v>287</v>
      </c>
    </row>
    <row r="3" spans="1:43" s="8" customFormat="1" ht="15" customHeight="1" x14ac:dyDescent="0.55000000000000004">
      <c r="A3" s="16"/>
      <c r="G3" s="42"/>
    </row>
    <row r="4" spans="1:43" s="2" customFormat="1" ht="15" customHeight="1" x14ac:dyDescent="0.55000000000000004">
      <c r="A4" s="1"/>
      <c r="B4" s="2" t="s">
        <v>69</v>
      </c>
      <c r="C4" s="2" t="s">
        <v>1</v>
      </c>
      <c r="D4" s="2" t="s">
        <v>5</v>
      </c>
      <c r="E4" s="2" t="s">
        <v>2</v>
      </c>
      <c r="F4" s="2" t="s">
        <v>0</v>
      </c>
      <c r="G4" s="43" t="s">
        <v>96</v>
      </c>
      <c r="H4" s="2">
        <v>45292</v>
      </c>
      <c r="I4" s="2">
        <v>45323</v>
      </c>
      <c r="J4" s="2">
        <v>45352</v>
      </c>
      <c r="K4" s="2">
        <v>45383</v>
      </c>
      <c r="L4" s="2">
        <v>45413</v>
      </c>
      <c r="M4" s="2">
        <v>45444</v>
      </c>
      <c r="N4" s="2">
        <v>45474</v>
      </c>
      <c r="O4" s="2">
        <v>45505</v>
      </c>
      <c r="P4" s="2">
        <v>45536</v>
      </c>
      <c r="Q4" s="2">
        <v>45566</v>
      </c>
      <c r="R4" s="2">
        <v>45597</v>
      </c>
      <c r="S4" s="2">
        <v>45627</v>
      </c>
      <c r="T4" s="2">
        <v>45658</v>
      </c>
      <c r="U4" s="2">
        <v>45689</v>
      </c>
      <c r="V4" s="2">
        <v>45717</v>
      </c>
      <c r="W4" s="2">
        <v>45748</v>
      </c>
      <c r="X4" s="2">
        <v>45778</v>
      </c>
      <c r="Y4" s="2">
        <v>45809</v>
      </c>
      <c r="Z4" s="2">
        <v>45839</v>
      </c>
      <c r="AA4" s="2">
        <v>45870</v>
      </c>
      <c r="AB4" s="2">
        <v>45901</v>
      </c>
      <c r="AC4" s="2">
        <v>45931</v>
      </c>
      <c r="AD4" s="2">
        <v>45962</v>
      </c>
      <c r="AE4" s="2">
        <v>45992</v>
      </c>
      <c r="AF4" s="2">
        <v>46023</v>
      </c>
      <c r="AG4" s="2">
        <v>46054</v>
      </c>
      <c r="AH4" s="2">
        <v>46082</v>
      </c>
      <c r="AI4" s="2">
        <v>46113</v>
      </c>
      <c r="AJ4" s="2">
        <v>46143</v>
      </c>
      <c r="AK4" s="2">
        <v>46174</v>
      </c>
      <c r="AL4" s="2">
        <v>46204</v>
      </c>
      <c r="AM4" s="2">
        <v>46235</v>
      </c>
      <c r="AN4" s="2">
        <v>46266</v>
      </c>
      <c r="AO4" s="2">
        <v>46296</v>
      </c>
      <c r="AP4" s="2">
        <v>46327</v>
      </c>
      <c r="AQ4" s="2">
        <v>46357</v>
      </c>
    </row>
    <row r="5" spans="1:43" s="12" customFormat="1" ht="15" hidden="1" customHeight="1" outlineLevel="1" x14ac:dyDescent="0.55000000000000004">
      <c r="A5" s="11"/>
      <c r="B5" s="12" t="s">
        <v>97</v>
      </c>
      <c r="G5" s="12">
        <v>0</v>
      </c>
      <c r="H5" s="12">
        <v>1</v>
      </c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 s="12">
        <v>11</v>
      </c>
      <c r="S5" s="12">
        <v>12</v>
      </c>
      <c r="T5" s="12">
        <v>13</v>
      </c>
      <c r="U5" s="12">
        <v>14</v>
      </c>
      <c r="V5" s="12">
        <v>15</v>
      </c>
      <c r="W5" s="12">
        <v>16</v>
      </c>
      <c r="X5" s="12">
        <v>17</v>
      </c>
      <c r="Y5" s="12">
        <v>18</v>
      </c>
      <c r="Z5" s="12">
        <v>19</v>
      </c>
      <c r="AA5" s="12">
        <v>20</v>
      </c>
      <c r="AB5" s="12">
        <v>21</v>
      </c>
      <c r="AC5" s="12">
        <v>22</v>
      </c>
      <c r="AD5" s="12">
        <v>23</v>
      </c>
      <c r="AE5" s="12">
        <v>24</v>
      </c>
      <c r="AF5" s="12">
        <v>25</v>
      </c>
      <c r="AG5" s="12">
        <v>26</v>
      </c>
      <c r="AH5" s="12">
        <v>27</v>
      </c>
      <c r="AI5" s="12">
        <v>28</v>
      </c>
      <c r="AJ5" s="12">
        <v>29</v>
      </c>
      <c r="AK5" s="12">
        <v>30</v>
      </c>
      <c r="AL5" s="12">
        <v>31</v>
      </c>
      <c r="AM5" s="12">
        <v>32</v>
      </c>
      <c r="AN5" s="12">
        <v>33</v>
      </c>
      <c r="AO5" s="12">
        <v>34</v>
      </c>
      <c r="AP5" s="12">
        <v>35</v>
      </c>
      <c r="AQ5" s="12">
        <v>36</v>
      </c>
    </row>
    <row r="6" spans="1:43" s="12" customFormat="1" ht="15" hidden="1" customHeight="1" outlineLevel="1" x14ac:dyDescent="0.55000000000000004">
      <c r="A6" s="11"/>
      <c r="B6" s="12" t="s">
        <v>38</v>
      </c>
      <c r="G6" s="12">
        <v>0</v>
      </c>
      <c r="H6" s="12">
        <v>1</v>
      </c>
      <c r="I6" s="12">
        <v>1</v>
      </c>
      <c r="J6" s="12">
        <v>1</v>
      </c>
      <c r="K6" s="12">
        <v>1</v>
      </c>
      <c r="L6" s="12">
        <v>1</v>
      </c>
      <c r="M6" s="12">
        <v>1</v>
      </c>
      <c r="N6" s="12">
        <v>1</v>
      </c>
      <c r="O6" s="12">
        <v>1</v>
      </c>
      <c r="P6" s="12">
        <v>1</v>
      </c>
      <c r="Q6" s="12">
        <v>1</v>
      </c>
      <c r="R6" s="12">
        <v>1</v>
      </c>
      <c r="S6" s="12">
        <v>1</v>
      </c>
      <c r="T6" s="12">
        <v>2</v>
      </c>
      <c r="U6" s="12">
        <v>2</v>
      </c>
      <c r="V6" s="12">
        <v>2</v>
      </c>
      <c r="W6" s="12">
        <v>2</v>
      </c>
      <c r="X6" s="12">
        <v>2</v>
      </c>
      <c r="Y6" s="12">
        <v>2</v>
      </c>
      <c r="Z6" s="12">
        <v>2</v>
      </c>
      <c r="AA6" s="12">
        <v>2</v>
      </c>
      <c r="AB6" s="12">
        <v>2</v>
      </c>
      <c r="AC6" s="12">
        <v>2</v>
      </c>
      <c r="AD6" s="12">
        <v>2</v>
      </c>
      <c r="AE6" s="12">
        <v>2</v>
      </c>
      <c r="AF6" s="12">
        <v>3</v>
      </c>
      <c r="AG6" s="12">
        <v>3</v>
      </c>
      <c r="AH6" s="12">
        <v>3</v>
      </c>
      <c r="AI6" s="12">
        <v>3</v>
      </c>
      <c r="AJ6" s="12">
        <v>3</v>
      </c>
      <c r="AK6" s="12">
        <v>3</v>
      </c>
      <c r="AL6" s="12">
        <v>3</v>
      </c>
      <c r="AM6" s="12">
        <v>3</v>
      </c>
      <c r="AN6" s="12">
        <v>3</v>
      </c>
      <c r="AO6" s="12">
        <v>3</v>
      </c>
      <c r="AP6" s="12">
        <v>3</v>
      </c>
      <c r="AQ6" s="12">
        <v>3</v>
      </c>
    </row>
    <row r="7" spans="1:43" s="48" customFormat="1" ht="15" customHeight="1" collapsed="1" x14ac:dyDescent="0.55000000000000004">
      <c r="A7" s="47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</row>
    <row r="8" spans="1:43" s="132" customFormat="1" ht="30" customHeight="1" x14ac:dyDescent="0.55000000000000004">
      <c r="A8" s="241"/>
      <c r="B8" s="91" t="s">
        <v>102</v>
      </c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133"/>
      <c r="AI8" s="133"/>
      <c r="AJ8" s="133"/>
      <c r="AK8" s="133"/>
      <c r="AL8" s="133"/>
      <c r="AM8" s="133"/>
      <c r="AN8" s="133"/>
      <c r="AO8" s="133"/>
      <c r="AP8" s="133"/>
      <c r="AQ8" s="133"/>
    </row>
    <row r="9" spans="1:43" s="229" customFormat="1" ht="30" customHeight="1" x14ac:dyDescent="0.55000000000000004">
      <c r="A9" s="228"/>
      <c r="B9" s="166" t="s">
        <v>67</v>
      </c>
      <c r="C9" s="243"/>
      <c r="D9" s="243"/>
      <c r="E9" s="244"/>
      <c r="F9" s="244" t="s">
        <v>68</v>
      </c>
      <c r="G9" s="223"/>
      <c r="H9" s="245">
        <f>'1. Revenue'!AI49</f>
        <v>0</v>
      </c>
      <c r="I9" s="245">
        <f>'1. Revenue'!AJ49</f>
        <v>0</v>
      </c>
      <c r="J9" s="245">
        <f>'1. Revenue'!AK49</f>
        <v>0</v>
      </c>
      <c r="K9" s="245">
        <f>'1. Revenue'!AL49</f>
        <v>0</v>
      </c>
      <c r="L9" s="245">
        <f>'1. Revenue'!AM49</f>
        <v>0</v>
      </c>
      <c r="M9" s="245">
        <f>'1. Revenue'!AN49</f>
        <v>0</v>
      </c>
      <c r="N9" s="245">
        <f>'1. Revenue'!AO49</f>
        <v>10355.752817015888</v>
      </c>
      <c r="O9" s="245">
        <f>'1. Revenue'!AP49</f>
        <v>20711.505634031775</v>
      </c>
      <c r="P9" s="245">
        <f>'1. Revenue'!AQ49</f>
        <v>31067.258451047659</v>
      </c>
      <c r="Q9" s="245">
        <f>'1. Revenue'!AR49</f>
        <v>51778.764085079434</v>
      </c>
      <c r="R9" s="245">
        <f>'1. Revenue'!AS49</f>
        <v>72490.269719111195</v>
      </c>
      <c r="S9" s="245">
        <f>'1. Revenue'!AT49</f>
        <v>103557.52817015887</v>
      </c>
      <c r="T9" s="245">
        <f>'1. Revenue'!AU49</f>
        <v>108815.48255026045</v>
      </c>
      <c r="U9" s="245">
        <f>'1. Revenue'!AV49</f>
        <v>141460.12731533861</v>
      </c>
      <c r="V9" s="245">
        <f>'1. Revenue'!AW49</f>
        <v>130578.57906031256</v>
      </c>
      <c r="W9" s="245">
        <f>'1. Revenue'!AX49</f>
        <v>141460.12731533861</v>
      </c>
      <c r="X9" s="245">
        <f>'1. Revenue'!AY49</f>
        <v>174104.77208041673</v>
      </c>
      <c r="Y9" s="245">
        <f>'1. Revenue'!AZ49</f>
        <v>206749.41684549488</v>
      </c>
      <c r="Z9" s="245">
        <f>'1. Revenue'!BA49</f>
        <v>239394.06161057297</v>
      </c>
      <c r="AA9" s="245">
        <f>'1. Revenue'!BB49</f>
        <v>272038.70637565118</v>
      </c>
      <c r="AB9" s="245">
        <f>'1. Revenue'!BC49</f>
        <v>304683.35114072927</v>
      </c>
      <c r="AC9" s="245">
        <f>'1. Revenue'!BD49</f>
        <v>337327.99590580747</v>
      </c>
      <c r="AD9" s="245">
        <f>'1. Revenue'!BE49</f>
        <v>369972.64067088562</v>
      </c>
      <c r="AE9" s="245">
        <f>'1. Revenue'!BF49</f>
        <v>402617.28543596365</v>
      </c>
      <c r="AF9" s="245">
        <f>'1. Revenue'!BG49</f>
        <v>457353.28877089435</v>
      </c>
      <c r="AG9" s="245">
        <f>'1. Revenue'!BH49</f>
        <v>491654.78542871145</v>
      </c>
      <c r="AH9" s="245">
        <f>'1. Revenue'!BI49</f>
        <v>525956.28208652849</v>
      </c>
      <c r="AI9" s="245">
        <f>'1. Revenue'!BJ49</f>
        <v>560257.77874434553</v>
      </c>
      <c r="AJ9" s="245">
        <f>'1. Revenue'!BK49</f>
        <v>594559.27540216257</v>
      </c>
      <c r="AK9" s="245">
        <f>'1. Revenue'!BL49</f>
        <v>628860.77205997973</v>
      </c>
      <c r="AL9" s="245">
        <f>'1. Revenue'!BM49</f>
        <v>663162.26871779677</v>
      </c>
      <c r="AM9" s="245">
        <f>'1. Revenue'!BN49</f>
        <v>686029.93315634155</v>
      </c>
      <c r="AN9" s="245">
        <f>'1. Revenue'!BO49</f>
        <v>686029.93315634155</v>
      </c>
      <c r="AO9" s="245">
        <f>'1. Revenue'!BP49</f>
        <v>686029.93315634155</v>
      </c>
      <c r="AP9" s="245">
        <f>'1. Revenue'!BQ49</f>
        <v>686029.93315634155</v>
      </c>
      <c r="AQ9" s="245">
        <f>'1. Revenue'!BR49</f>
        <v>686029.93315634155</v>
      </c>
    </row>
    <row r="10" spans="1:43" s="48" customFormat="1" ht="15" hidden="1" customHeight="1" outlineLevel="1" x14ac:dyDescent="0.55000000000000004">
      <c r="A10" s="47"/>
      <c r="B10" s="172" t="s">
        <v>103</v>
      </c>
      <c r="C10" s="230"/>
      <c r="D10" s="230"/>
      <c r="E10" s="231"/>
      <c r="F10" s="231" t="s">
        <v>68</v>
      </c>
      <c r="G10" s="232"/>
      <c r="H10" s="233">
        <f>-'2. Expenses'!H17</f>
        <v>-43565</v>
      </c>
      <c r="I10" s="233">
        <f>-'2. Expenses'!I17</f>
        <v>-47165</v>
      </c>
      <c r="J10" s="233">
        <f>-'2. Expenses'!J17</f>
        <v>-78665</v>
      </c>
      <c r="K10" s="233">
        <f>-'2. Expenses'!K17</f>
        <v>-78665</v>
      </c>
      <c r="L10" s="233">
        <f>-'2. Expenses'!L17</f>
        <v>-78665</v>
      </c>
      <c r="M10" s="233">
        <f>-'2. Expenses'!M17</f>
        <v>-78665</v>
      </c>
      <c r="N10" s="233">
        <f>-'2. Expenses'!N17</f>
        <v>-78665</v>
      </c>
      <c r="O10" s="233">
        <f>-'2. Expenses'!O17</f>
        <v>-78665</v>
      </c>
      <c r="P10" s="233">
        <f>-'2. Expenses'!P17</f>
        <v>-78665</v>
      </c>
      <c r="Q10" s="233">
        <f>-'2. Expenses'!Q17</f>
        <v>-78665</v>
      </c>
      <c r="R10" s="233">
        <f>-'2. Expenses'!R17</f>
        <v>-78665</v>
      </c>
      <c r="S10" s="233">
        <f>-'2. Expenses'!S17</f>
        <v>-78665</v>
      </c>
      <c r="T10" s="233">
        <f>-'2. Expenses'!T17</f>
        <v>-107940.86346069066</v>
      </c>
      <c r="U10" s="233">
        <f>-'2. Expenses'!U17</f>
        <v>-107940.86346069066</v>
      </c>
      <c r="V10" s="233">
        <f>-'2. Expenses'!V17</f>
        <v>-107940.86346069066</v>
      </c>
      <c r="W10" s="233">
        <f>-'2. Expenses'!W17</f>
        <v>-107940.86346069066</v>
      </c>
      <c r="X10" s="233">
        <f>-'2. Expenses'!X17</f>
        <v>-107940.86346069066</v>
      </c>
      <c r="Y10" s="233">
        <f>-'2. Expenses'!Y17</f>
        <v>-107940.86346069066</v>
      </c>
      <c r="Z10" s="233">
        <f>-'2. Expenses'!Z17</f>
        <v>-107940.86346069066</v>
      </c>
      <c r="AA10" s="233">
        <f>-'2. Expenses'!AA17</f>
        <v>-107940.86346069066</v>
      </c>
      <c r="AB10" s="233">
        <f>-'2. Expenses'!AB17</f>
        <v>-107940.86346069066</v>
      </c>
      <c r="AC10" s="233">
        <f>-'2. Expenses'!AC17</f>
        <v>-107940.86346069066</v>
      </c>
      <c r="AD10" s="233">
        <f>-'2. Expenses'!AD17</f>
        <v>-107940.86346069066</v>
      </c>
      <c r="AE10" s="233">
        <f>-'2. Expenses'!AE17</f>
        <v>-107940.86346069066</v>
      </c>
      <c r="AF10" s="233">
        <f>-'2. Expenses'!AF17</f>
        <v>-112937.81810342132</v>
      </c>
      <c r="AG10" s="233">
        <f>-'2. Expenses'!AG17</f>
        <v>-112937.81810342132</v>
      </c>
      <c r="AH10" s="233">
        <f>-'2. Expenses'!AH17</f>
        <v>-112937.81810342132</v>
      </c>
      <c r="AI10" s="233">
        <f>-'2. Expenses'!AI17</f>
        <v>-112937.81810342132</v>
      </c>
      <c r="AJ10" s="233">
        <f>-'2. Expenses'!AJ17</f>
        <v>-112937.81810342132</v>
      </c>
      <c r="AK10" s="233">
        <f>-'2. Expenses'!AK17</f>
        <v>-112937.81810342132</v>
      </c>
      <c r="AL10" s="233">
        <f>-'2. Expenses'!AL17</f>
        <v>-112937.81810342132</v>
      </c>
      <c r="AM10" s="233">
        <f>-'2. Expenses'!AM17</f>
        <v>-112937.81810342132</v>
      </c>
      <c r="AN10" s="233">
        <f>-'2. Expenses'!AN17</f>
        <v>-112937.81810342132</v>
      </c>
      <c r="AO10" s="233">
        <f>-'2. Expenses'!AO17</f>
        <v>-112937.81810342132</v>
      </c>
      <c r="AP10" s="233">
        <f>-'2. Expenses'!AP17</f>
        <v>-112937.81810342132</v>
      </c>
      <c r="AQ10" s="233">
        <f>-'2. Expenses'!AQ17</f>
        <v>-112937.81810342132</v>
      </c>
    </row>
    <row r="11" spans="1:43" s="229" customFormat="1" ht="30" customHeight="1" collapsed="1" x14ac:dyDescent="0.55000000000000004">
      <c r="A11" s="228"/>
      <c r="B11" s="15" t="s">
        <v>104</v>
      </c>
      <c r="E11" s="41"/>
      <c r="F11" s="41" t="s">
        <v>68</v>
      </c>
      <c r="G11" s="94"/>
      <c r="H11" s="143">
        <f>H9+H10</f>
        <v>-43565</v>
      </c>
      <c r="I11" s="143">
        <f t="shared" ref="I11:AQ11" si="0">I9+I10</f>
        <v>-47165</v>
      </c>
      <c r="J11" s="143">
        <f t="shared" si="0"/>
        <v>-78665</v>
      </c>
      <c r="K11" s="143">
        <f t="shared" si="0"/>
        <v>-78665</v>
      </c>
      <c r="L11" s="143">
        <f t="shared" si="0"/>
        <v>-78665</v>
      </c>
      <c r="M11" s="143">
        <f t="shared" si="0"/>
        <v>-78665</v>
      </c>
      <c r="N11" s="143">
        <f t="shared" si="0"/>
        <v>-68309.247182984109</v>
      </c>
      <c r="O11" s="143">
        <f t="shared" si="0"/>
        <v>-57953.494365968225</v>
      </c>
      <c r="P11" s="143">
        <f t="shared" si="0"/>
        <v>-47597.741548952341</v>
      </c>
      <c r="Q11" s="143">
        <f t="shared" si="0"/>
        <v>-26886.235914920566</v>
      </c>
      <c r="R11" s="143">
        <f t="shared" si="0"/>
        <v>-6174.7302808888053</v>
      </c>
      <c r="S11" s="143">
        <f t="shared" si="0"/>
        <v>24892.528170158868</v>
      </c>
      <c r="T11" s="143">
        <f t="shared" si="0"/>
        <v>874.6190895697946</v>
      </c>
      <c r="U11" s="143">
        <f t="shared" si="0"/>
        <v>33519.263854647957</v>
      </c>
      <c r="V11" s="143">
        <f t="shared" si="0"/>
        <v>22637.715599621908</v>
      </c>
      <c r="W11" s="143">
        <f t="shared" si="0"/>
        <v>33519.263854647957</v>
      </c>
      <c r="X11" s="143">
        <f t="shared" si="0"/>
        <v>66163.908619726077</v>
      </c>
      <c r="Y11" s="143">
        <f t="shared" si="0"/>
        <v>98808.553384804225</v>
      </c>
      <c r="Z11" s="143">
        <f t="shared" si="0"/>
        <v>131453.19814988232</v>
      </c>
      <c r="AA11" s="143">
        <f t="shared" si="0"/>
        <v>164097.84291496052</v>
      </c>
      <c r="AB11" s="143">
        <f t="shared" si="0"/>
        <v>196742.48768003861</v>
      </c>
      <c r="AC11" s="143">
        <f t="shared" si="0"/>
        <v>229387.13244511682</v>
      </c>
      <c r="AD11" s="143">
        <f t="shared" si="0"/>
        <v>262031.77721019497</v>
      </c>
      <c r="AE11" s="143">
        <f t="shared" si="0"/>
        <v>294676.421975273</v>
      </c>
      <c r="AF11" s="143">
        <f t="shared" si="0"/>
        <v>344415.47066747304</v>
      </c>
      <c r="AG11" s="143">
        <f t="shared" si="0"/>
        <v>378716.96732529014</v>
      </c>
      <c r="AH11" s="143">
        <f t="shared" si="0"/>
        <v>413018.46398310718</v>
      </c>
      <c r="AI11" s="143">
        <f t="shared" si="0"/>
        <v>447319.96064092423</v>
      </c>
      <c r="AJ11" s="143">
        <f t="shared" si="0"/>
        <v>481621.45729874127</v>
      </c>
      <c r="AK11" s="143">
        <f t="shared" si="0"/>
        <v>515922.95395655843</v>
      </c>
      <c r="AL11" s="143">
        <f t="shared" si="0"/>
        <v>550224.45061437541</v>
      </c>
      <c r="AM11" s="143">
        <f t="shared" si="0"/>
        <v>573092.11505292018</v>
      </c>
      <c r="AN11" s="143">
        <f t="shared" si="0"/>
        <v>573092.11505292018</v>
      </c>
      <c r="AO11" s="143">
        <f t="shared" si="0"/>
        <v>573092.11505292018</v>
      </c>
      <c r="AP11" s="143">
        <f>AP9+AP10</f>
        <v>573092.11505292018</v>
      </c>
      <c r="AQ11" s="143">
        <f t="shared" si="0"/>
        <v>573092.11505292018</v>
      </c>
    </row>
    <row r="12" spans="1:43" s="50" customFormat="1" ht="15" hidden="1" customHeight="1" outlineLevel="1" x14ac:dyDescent="0.55000000000000004">
      <c r="A12" s="34"/>
      <c r="B12" s="212" t="s">
        <v>105</v>
      </c>
      <c r="C12" s="172"/>
      <c r="D12" s="234"/>
      <c r="E12" s="234"/>
      <c r="F12" s="234" t="s">
        <v>4</v>
      </c>
      <c r="G12" s="232"/>
      <c r="H12" s="235">
        <f>IFERROR(MAX(H11/H9,0),0)</f>
        <v>0</v>
      </c>
      <c r="I12" s="235">
        <f t="shared" ref="I12:AQ12" si="1">IFERROR(MAX(I11/I9,0),0)</f>
        <v>0</v>
      </c>
      <c r="J12" s="235">
        <f t="shared" si="1"/>
        <v>0</v>
      </c>
      <c r="K12" s="235">
        <f t="shared" si="1"/>
        <v>0</v>
      </c>
      <c r="L12" s="235">
        <f t="shared" si="1"/>
        <v>0</v>
      </c>
      <c r="M12" s="235">
        <f t="shared" si="1"/>
        <v>0</v>
      </c>
      <c r="N12" s="235">
        <f t="shared" si="1"/>
        <v>0</v>
      </c>
      <c r="O12" s="235">
        <f t="shared" si="1"/>
        <v>0</v>
      </c>
      <c r="P12" s="235">
        <f t="shared" si="1"/>
        <v>0</v>
      </c>
      <c r="Q12" s="235">
        <f t="shared" si="1"/>
        <v>0</v>
      </c>
      <c r="R12" s="235">
        <f t="shared" si="1"/>
        <v>0</v>
      </c>
      <c r="S12" s="235">
        <f t="shared" si="1"/>
        <v>0.24037391206612344</v>
      </c>
      <c r="T12" s="235">
        <f t="shared" si="1"/>
        <v>8.0376346184544041E-3</v>
      </c>
      <c r="U12" s="235">
        <f t="shared" si="1"/>
        <v>0.23695202662958045</v>
      </c>
      <c r="V12" s="235">
        <f t="shared" si="1"/>
        <v>0.17336469551537881</v>
      </c>
      <c r="W12" s="235">
        <f t="shared" si="1"/>
        <v>0.23695202662958045</v>
      </c>
      <c r="X12" s="235">
        <f t="shared" si="1"/>
        <v>0.38002352163653402</v>
      </c>
      <c r="Y12" s="235">
        <f t="shared" si="1"/>
        <v>0.47791454453602872</v>
      </c>
      <c r="Z12" s="235">
        <f t="shared" si="1"/>
        <v>0.54910801573566104</v>
      </c>
      <c r="AA12" s="235">
        <f t="shared" si="1"/>
        <v>0.60321505384738183</v>
      </c>
      <c r="AB12" s="235">
        <f t="shared" si="1"/>
        <v>0.645727726649448</v>
      </c>
      <c r="AC12" s="235">
        <f t="shared" si="1"/>
        <v>0.68001214019950151</v>
      </c>
      <c r="AD12" s="235">
        <f t="shared" si="1"/>
        <v>0.70824636312307487</v>
      </c>
      <c r="AE12" s="235">
        <f t="shared" si="1"/>
        <v>0.7319020634103931</v>
      </c>
      <c r="AF12" s="235">
        <f t="shared" si="1"/>
        <v>0.75306219310910838</v>
      </c>
      <c r="AG12" s="235">
        <f t="shared" si="1"/>
        <v>0.77029041219451944</v>
      </c>
      <c r="AH12" s="235">
        <f t="shared" si="1"/>
        <v>0.78527147226878991</v>
      </c>
      <c r="AI12" s="235">
        <f t="shared" si="1"/>
        <v>0.79841811682376196</v>
      </c>
      <c r="AJ12" s="235">
        <f t="shared" si="1"/>
        <v>0.81004784085316028</v>
      </c>
      <c r="AK12" s="235">
        <f t="shared" si="1"/>
        <v>0.8204088677157152</v>
      </c>
      <c r="AL12" s="235">
        <f t="shared" si="1"/>
        <v>0.82969806421317804</v>
      </c>
      <c r="AM12" s="235">
        <f t="shared" si="1"/>
        <v>0.83537479540607218</v>
      </c>
      <c r="AN12" s="235">
        <f t="shared" si="1"/>
        <v>0.83537479540607218</v>
      </c>
      <c r="AO12" s="235">
        <f t="shared" si="1"/>
        <v>0.83537479540607218</v>
      </c>
      <c r="AP12" s="235">
        <f t="shared" si="1"/>
        <v>0.83537479540607218</v>
      </c>
      <c r="AQ12" s="235">
        <f t="shared" si="1"/>
        <v>0.83537479540607218</v>
      </c>
    </row>
    <row r="13" spans="1:43" s="14" customFormat="1" ht="15" hidden="1" customHeight="1" outlineLevel="1" x14ac:dyDescent="0.55000000000000004">
      <c r="A13" s="30"/>
      <c r="B13" s="14" t="s">
        <v>106</v>
      </c>
      <c r="F13" s="22" t="s">
        <v>68</v>
      </c>
      <c r="G13" s="34"/>
      <c r="H13" s="131">
        <f>-'2. Expenses'!H46</f>
        <v>-7438.9882451612893</v>
      </c>
      <c r="I13" s="131">
        <f>-'2. Expenses'!I46</f>
        <v>-12238.98824516129</v>
      </c>
      <c r="J13" s="131">
        <f>-'2. Expenses'!J46</f>
        <v>-16438.98824516129</v>
      </c>
      <c r="K13" s="131">
        <f>-'2. Expenses'!K46</f>
        <v>-12238.98824516129</v>
      </c>
      <c r="L13" s="131">
        <f>-'2. Expenses'!L46</f>
        <v>-12238.98824516129</v>
      </c>
      <c r="M13" s="131">
        <f>-'2. Expenses'!M46</f>
        <v>-16438.98824516129</v>
      </c>
      <c r="N13" s="131">
        <f>-'2. Expenses'!N46</f>
        <v>-16438.98824516129</v>
      </c>
      <c r="O13" s="131">
        <f>-'2. Expenses'!O46</f>
        <v>-16438.98824516129</v>
      </c>
      <c r="P13" s="131">
        <f>-'2. Expenses'!P46</f>
        <v>-16438.98824516129</v>
      </c>
      <c r="Q13" s="131">
        <f>-'2. Expenses'!Q46</f>
        <v>-16438.98824516129</v>
      </c>
      <c r="R13" s="131">
        <f>-'2. Expenses'!R46</f>
        <v>-16438.98824516129</v>
      </c>
      <c r="S13" s="131">
        <f>-'2. Expenses'!S46</f>
        <v>-16438.98824516129</v>
      </c>
      <c r="T13" s="131">
        <f>-'2. Expenses'!T46</f>
        <v>-22222.214222014914</v>
      </c>
      <c r="U13" s="131">
        <f>-'2. Expenses'!U46</f>
        <v>-22222.214222014914</v>
      </c>
      <c r="V13" s="131">
        <f>-'2. Expenses'!V46</f>
        <v>-22222.214222014914</v>
      </c>
      <c r="W13" s="131">
        <f>-'2. Expenses'!W46</f>
        <v>-22222.214222014914</v>
      </c>
      <c r="X13" s="131">
        <f>-'2. Expenses'!X46</f>
        <v>-22222.214222014914</v>
      </c>
      <c r="Y13" s="131">
        <f>-'2. Expenses'!Y46</f>
        <v>-22222.214222014914</v>
      </c>
      <c r="Z13" s="131">
        <f>-'2. Expenses'!Z46</f>
        <v>-22222.214222014914</v>
      </c>
      <c r="AA13" s="131">
        <f>-'2. Expenses'!AA46</f>
        <v>-22222.214222014914</v>
      </c>
      <c r="AB13" s="131">
        <f>-'2. Expenses'!AB46</f>
        <v>-22222.214222014914</v>
      </c>
      <c r="AC13" s="131">
        <f>-'2. Expenses'!AC46</f>
        <v>-22222.214222014914</v>
      </c>
      <c r="AD13" s="131">
        <f>-'2. Expenses'!AD46</f>
        <v>-22222.214222014914</v>
      </c>
      <c r="AE13" s="131">
        <f>-'2. Expenses'!AE46</f>
        <v>-22222.214222014914</v>
      </c>
      <c r="AF13" s="131">
        <f>-'2. Expenses'!AF46</f>
        <v>-23250.957118525945</v>
      </c>
      <c r="AG13" s="131">
        <f>-'2. Expenses'!AG46</f>
        <v>-23250.957118525945</v>
      </c>
      <c r="AH13" s="131">
        <f>-'2. Expenses'!AH46</f>
        <v>-23250.957118525945</v>
      </c>
      <c r="AI13" s="131">
        <f>-'2. Expenses'!AI46</f>
        <v>-23250.957118525945</v>
      </c>
      <c r="AJ13" s="131">
        <f>-'2. Expenses'!AJ46</f>
        <v>-23250.957118525945</v>
      </c>
      <c r="AK13" s="131">
        <f>-'2. Expenses'!AK46</f>
        <v>-23250.957118525945</v>
      </c>
      <c r="AL13" s="131">
        <f>-'2. Expenses'!AL46</f>
        <v>-23250.957118525945</v>
      </c>
      <c r="AM13" s="131">
        <f>-'2. Expenses'!AM46</f>
        <v>-23250.957118525945</v>
      </c>
      <c r="AN13" s="131">
        <f>-'2. Expenses'!AN46</f>
        <v>-23250.957118525945</v>
      </c>
      <c r="AO13" s="131">
        <f>-'2. Expenses'!AO46</f>
        <v>-23250.957118525945</v>
      </c>
      <c r="AP13" s="131">
        <f>-'2. Expenses'!AP46</f>
        <v>-23250.957118525945</v>
      </c>
      <c r="AQ13" s="131">
        <f>-'2. Expenses'!AQ46</f>
        <v>-23250.957118525945</v>
      </c>
    </row>
    <row r="14" spans="1:43" s="33" customFormat="1" ht="15" hidden="1" customHeight="1" outlineLevel="1" x14ac:dyDescent="0.55000000000000004">
      <c r="A14" s="30"/>
      <c r="B14" s="236" t="s">
        <v>107</v>
      </c>
      <c r="C14" s="236"/>
      <c r="D14" s="236"/>
      <c r="E14" s="236"/>
      <c r="F14" s="208" t="s">
        <v>68</v>
      </c>
      <c r="G14" s="232"/>
      <c r="H14" s="233">
        <f>-'2. Expenses'!H60</f>
        <v>-14500</v>
      </c>
      <c r="I14" s="233">
        <f>-'2. Expenses'!I60</f>
        <v>-14500</v>
      </c>
      <c r="J14" s="233">
        <f>-'2. Expenses'!J60</f>
        <v>-14500</v>
      </c>
      <c r="K14" s="233">
        <f>-'2. Expenses'!K60</f>
        <v>-14500</v>
      </c>
      <c r="L14" s="233">
        <f>-'2. Expenses'!L60</f>
        <v>-14500</v>
      </c>
      <c r="M14" s="233">
        <f>-'2. Expenses'!M60</f>
        <v>-14500</v>
      </c>
      <c r="N14" s="233">
        <f>-'2. Expenses'!N60</f>
        <v>-14500</v>
      </c>
      <c r="O14" s="233">
        <f>-'2. Expenses'!O60</f>
        <v>-14500</v>
      </c>
      <c r="P14" s="233">
        <f>-'2. Expenses'!P60</f>
        <v>-14500</v>
      </c>
      <c r="Q14" s="233">
        <f>-'2. Expenses'!Q60</f>
        <v>-14500</v>
      </c>
      <c r="R14" s="233">
        <f>-'2. Expenses'!R60</f>
        <v>-14500</v>
      </c>
      <c r="S14" s="233">
        <f>-'2. Expenses'!S60</f>
        <v>-14500</v>
      </c>
      <c r="T14" s="233">
        <f>-'2. Expenses'!T60</f>
        <v>-26157.336175226737</v>
      </c>
      <c r="U14" s="233">
        <f>-'2. Expenses'!U60</f>
        <v>-26157.336175226737</v>
      </c>
      <c r="V14" s="233">
        <f>-'2. Expenses'!V60</f>
        <v>-26157.336175226737</v>
      </c>
      <c r="W14" s="233">
        <f>-'2. Expenses'!W60</f>
        <v>-26157.336175226737</v>
      </c>
      <c r="X14" s="233">
        <f>-'2. Expenses'!X60</f>
        <v>-26157.336175226737</v>
      </c>
      <c r="Y14" s="233">
        <f>-'2. Expenses'!Y60</f>
        <v>-26157.336175226737</v>
      </c>
      <c r="Z14" s="233">
        <f>-'2. Expenses'!Z60</f>
        <v>-26157.336175226737</v>
      </c>
      <c r="AA14" s="233">
        <f>-'2. Expenses'!AA60</f>
        <v>-26157.336175226737</v>
      </c>
      <c r="AB14" s="233">
        <f>-'2. Expenses'!AB60</f>
        <v>-26157.336175226737</v>
      </c>
      <c r="AC14" s="233">
        <f>-'2. Expenses'!AC60</f>
        <v>-26157.336175226737</v>
      </c>
      <c r="AD14" s="233">
        <f>-'2. Expenses'!AD60</f>
        <v>-26157.336175226737</v>
      </c>
      <c r="AE14" s="233">
        <f>-'2. Expenses'!AE60</f>
        <v>-26157.336175226737</v>
      </c>
      <c r="AF14" s="233">
        <f>-'2. Expenses'!AF60</f>
        <v>-27368.249431353011</v>
      </c>
      <c r="AG14" s="233">
        <f>-'2. Expenses'!AG60</f>
        <v>-27368.249431353011</v>
      </c>
      <c r="AH14" s="233">
        <f>-'2. Expenses'!AH60</f>
        <v>-27368.249431353011</v>
      </c>
      <c r="AI14" s="233">
        <f>-'2. Expenses'!AI60</f>
        <v>-27368.249431353011</v>
      </c>
      <c r="AJ14" s="233">
        <f>-'2. Expenses'!AJ60</f>
        <v>-27368.249431353011</v>
      </c>
      <c r="AK14" s="233">
        <f>-'2. Expenses'!AK60</f>
        <v>-27368.249431353011</v>
      </c>
      <c r="AL14" s="233">
        <f>-'2. Expenses'!AL60</f>
        <v>-27368.249431353011</v>
      </c>
      <c r="AM14" s="233">
        <f>-'2. Expenses'!AM60</f>
        <v>-27368.249431353011</v>
      </c>
      <c r="AN14" s="233">
        <f>-'2. Expenses'!AN60</f>
        <v>-27368.249431353011</v>
      </c>
      <c r="AO14" s="233">
        <f>-'2. Expenses'!AO60</f>
        <v>-27368.249431353011</v>
      </c>
      <c r="AP14" s="233">
        <f>-'2. Expenses'!AP60</f>
        <v>-27368.249431353011</v>
      </c>
      <c r="AQ14" s="233">
        <f>-'2. Expenses'!AQ60</f>
        <v>-27368.249431353011</v>
      </c>
    </row>
    <row r="15" spans="1:43" s="21" customFormat="1" ht="15" hidden="1" customHeight="1" outlineLevel="1" x14ac:dyDescent="0.55000000000000004">
      <c r="A15" s="1"/>
      <c r="B15" s="57" t="s">
        <v>174</v>
      </c>
      <c r="E15" s="88"/>
      <c r="F15" s="42" t="s">
        <v>68</v>
      </c>
      <c r="G15" s="39"/>
      <c r="H15" s="227">
        <f t="shared" ref="H15:AQ15" si="2">H11+H13+H14</f>
        <v>-65503.988245161287</v>
      </c>
      <c r="I15" s="227">
        <f t="shared" si="2"/>
        <v>-73903.988245161294</v>
      </c>
      <c r="J15" s="227">
        <f t="shared" si="2"/>
        <v>-109603.98824516129</v>
      </c>
      <c r="K15" s="227">
        <f t="shared" si="2"/>
        <v>-105403.98824516129</v>
      </c>
      <c r="L15" s="227">
        <f t="shared" si="2"/>
        <v>-105403.98824516129</v>
      </c>
      <c r="M15" s="227">
        <f t="shared" si="2"/>
        <v>-109603.98824516129</v>
      </c>
      <c r="N15" s="227">
        <f t="shared" si="2"/>
        <v>-99248.235428145403</v>
      </c>
      <c r="O15" s="227">
        <f t="shared" si="2"/>
        <v>-88892.482611129511</v>
      </c>
      <c r="P15" s="227">
        <f t="shared" si="2"/>
        <v>-78536.729794113635</v>
      </c>
      <c r="Q15" s="227">
        <f t="shared" si="2"/>
        <v>-57825.224160081852</v>
      </c>
      <c r="R15" s="227">
        <f t="shared" si="2"/>
        <v>-37113.718526050099</v>
      </c>
      <c r="S15" s="227">
        <f t="shared" si="2"/>
        <v>-6046.4600750024219</v>
      </c>
      <c r="T15" s="227">
        <f t="shared" si="2"/>
        <v>-47504.931307671854</v>
      </c>
      <c r="U15" s="227">
        <f t="shared" si="2"/>
        <v>-14860.286542593694</v>
      </c>
      <c r="V15" s="227">
        <f t="shared" si="2"/>
        <v>-25741.834797619744</v>
      </c>
      <c r="W15" s="227">
        <f t="shared" si="2"/>
        <v>-14860.286542593694</v>
      </c>
      <c r="X15" s="227">
        <f t="shared" si="2"/>
        <v>17784.358222484429</v>
      </c>
      <c r="Y15" s="227">
        <f t="shared" si="2"/>
        <v>50429.002987562577</v>
      </c>
      <c r="Z15" s="227">
        <f t="shared" si="2"/>
        <v>83073.647752640667</v>
      </c>
      <c r="AA15" s="227">
        <f t="shared" si="2"/>
        <v>115718.29251771887</v>
      </c>
      <c r="AB15" s="227">
        <f t="shared" si="2"/>
        <v>148362.93728279695</v>
      </c>
      <c r="AC15" s="227">
        <f t="shared" si="2"/>
        <v>181007.58204787516</v>
      </c>
      <c r="AD15" s="227">
        <f t="shared" si="2"/>
        <v>213652.2268129533</v>
      </c>
      <c r="AE15" s="227">
        <f t="shared" si="2"/>
        <v>246296.87157803134</v>
      </c>
      <c r="AF15" s="227">
        <f t="shared" si="2"/>
        <v>293796.26411759411</v>
      </c>
      <c r="AG15" s="227">
        <f t="shared" si="2"/>
        <v>328097.76077541121</v>
      </c>
      <c r="AH15" s="227">
        <f t="shared" si="2"/>
        <v>362399.25743322825</v>
      </c>
      <c r="AI15" s="227">
        <f t="shared" si="2"/>
        <v>396700.7540910453</v>
      </c>
      <c r="AJ15" s="227">
        <f t="shared" si="2"/>
        <v>431002.25074886234</v>
      </c>
      <c r="AK15" s="227">
        <f t="shared" si="2"/>
        <v>465303.7474066795</v>
      </c>
      <c r="AL15" s="227">
        <f t="shared" si="2"/>
        <v>499605.24406449642</v>
      </c>
      <c r="AM15" s="227">
        <f t="shared" si="2"/>
        <v>522472.9085030412</v>
      </c>
      <c r="AN15" s="227">
        <f t="shared" si="2"/>
        <v>522472.9085030412</v>
      </c>
      <c r="AO15" s="227">
        <f t="shared" si="2"/>
        <v>522472.9085030412</v>
      </c>
      <c r="AP15" s="227">
        <f t="shared" si="2"/>
        <v>522472.9085030412</v>
      </c>
      <c r="AQ15" s="227">
        <f t="shared" si="2"/>
        <v>522472.9085030412</v>
      </c>
    </row>
    <row r="16" spans="1:43" s="15" customFormat="1" ht="30" customHeight="1" collapsed="1" x14ac:dyDescent="0.55000000000000004">
      <c r="A16" s="36"/>
      <c r="B16" s="175" t="s">
        <v>98</v>
      </c>
      <c r="C16" s="175"/>
      <c r="D16" s="175"/>
      <c r="E16" s="237"/>
      <c r="F16" s="179" t="s">
        <v>68</v>
      </c>
      <c r="G16" s="180"/>
      <c r="H16" s="238">
        <f>H15-'2. Expenses'!H68</f>
        <v>-65503.988245161287</v>
      </c>
      <c r="I16" s="238">
        <f>I15-'2. Expenses'!I68</f>
        <v>-73903.988245161294</v>
      </c>
      <c r="J16" s="238">
        <f>J15-'2. Expenses'!J68</f>
        <v>-109603.98824516129</v>
      </c>
      <c r="K16" s="238">
        <f>K15-'2. Expenses'!K68</f>
        <v>-105403.98824516129</v>
      </c>
      <c r="L16" s="238">
        <f>L15-'2. Expenses'!L68</f>
        <v>-105403.98824516129</v>
      </c>
      <c r="M16" s="238">
        <f>M15-'2. Expenses'!M68</f>
        <v>-109603.98824516129</v>
      </c>
      <c r="N16" s="238">
        <f>N15-'2. Expenses'!N68</f>
        <v>-99248.235428145403</v>
      </c>
      <c r="O16" s="238">
        <f>O15-'2. Expenses'!O68</f>
        <v>-88892.482611129511</v>
      </c>
      <c r="P16" s="238">
        <f>P15-'2. Expenses'!P68</f>
        <v>-78536.729794113635</v>
      </c>
      <c r="Q16" s="238">
        <f>Q15-'2. Expenses'!Q68</f>
        <v>-57825.224160081852</v>
      </c>
      <c r="R16" s="238">
        <f>R15-'2. Expenses'!R68</f>
        <v>-37113.718526050099</v>
      </c>
      <c r="S16" s="238">
        <f>S15-'2. Expenses'!S68</f>
        <v>-6046.4600750024219</v>
      </c>
      <c r="T16" s="238">
        <f>T15-'2. Expenses'!T68</f>
        <v>-47504.931307671854</v>
      </c>
      <c r="U16" s="238">
        <f>U15-'2. Expenses'!U68</f>
        <v>-14860.286542593694</v>
      </c>
      <c r="V16" s="238">
        <f>V15-'2. Expenses'!V68</f>
        <v>-25741.834797619744</v>
      </c>
      <c r="W16" s="238">
        <f>W15-'2. Expenses'!W68</f>
        <v>-14860.286542593694</v>
      </c>
      <c r="X16" s="238">
        <f>X15-'2. Expenses'!X68</f>
        <v>17339.749266922317</v>
      </c>
      <c r="Y16" s="238">
        <f>Y15-'2. Expenses'!Y68</f>
        <v>49168.277912873513</v>
      </c>
      <c r="Z16" s="238">
        <f>Z15-'2. Expenses'!Z68</f>
        <v>80996.806558824654</v>
      </c>
      <c r="AA16" s="238">
        <f>AA15-'2. Expenses'!AA68</f>
        <v>112825.3352047759</v>
      </c>
      <c r="AB16" s="238">
        <f>AB15-'2. Expenses'!AB68</f>
        <v>144653.86385072704</v>
      </c>
      <c r="AC16" s="238">
        <f>AC15-'2. Expenses'!AC68</f>
        <v>176482.39249667828</v>
      </c>
      <c r="AD16" s="238">
        <f>AD15-'2. Expenses'!AD68</f>
        <v>208310.92114262946</v>
      </c>
      <c r="AE16" s="238">
        <f>AE15-'2. Expenses'!AE68</f>
        <v>240139.44978858056</v>
      </c>
      <c r="AF16" s="238">
        <f>AF15-'2. Expenses'!AF68</f>
        <v>286451.35751465423</v>
      </c>
      <c r="AG16" s="238">
        <f>AG15-'2. Expenses'!AG68</f>
        <v>319895.31675602595</v>
      </c>
      <c r="AH16" s="238">
        <f>AH15-'2. Expenses'!AH68</f>
        <v>353339.27599739755</v>
      </c>
      <c r="AI16" s="238">
        <f>AI15-'2. Expenses'!AI68</f>
        <v>386783.23523876915</v>
      </c>
      <c r="AJ16" s="238">
        <f>AJ15-'2. Expenses'!AJ68</f>
        <v>420227.19448014075</v>
      </c>
      <c r="AK16" s="238">
        <f>AK15-'2. Expenses'!AK68</f>
        <v>453671.15372151253</v>
      </c>
      <c r="AL16" s="238">
        <f>AL15-'2. Expenses'!AL68</f>
        <v>487115.11296288401</v>
      </c>
      <c r="AM16" s="238">
        <f>AM15-'2. Expenses'!AM68</f>
        <v>509411.08579046518</v>
      </c>
      <c r="AN16" s="238">
        <f>AN15-'2. Expenses'!AN68</f>
        <v>509411.08579046518</v>
      </c>
      <c r="AO16" s="238">
        <f>AO15-'2. Expenses'!AO68</f>
        <v>509411.08579046518</v>
      </c>
      <c r="AP16" s="238">
        <f>AP15-'2. Expenses'!AP68</f>
        <v>509411.08579046518</v>
      </c>
      <c r="AQ16" s="238">
        <f>AQ15-'2. Expenses'!AQ68</f>
        <v>509411.08579046518</v>
      </c>
    </row>
    <row r="17" spans="1:43" s="14" customFormat="1" ht="15" hidden="1" customHeight="1" outlineLevel="1" x14ac:dyDescent="0.55000000000000004">
      <c r="A17" s="30"/>
      <c r="B17" s="14" t="s">
        <v>108</v>
      </c>
      <c r="E17" s="33"/>
      <c r="F17" s="50" t="s">
        <v>4</v>
      </c>
      <c r="G17" s="34"/>
      <c r="H17" s="49">
        <f t="shared" ref="H17:AQ17" si="3">IFERROR(MAX(H16/H9,0),0)</f>
        <v>0</v>
      </c>
      <c r="I17" s="49">
        <f t="shared" si="3"/>
        <v>0</v>
      </c>
      <c r="J17" s="49">
        <f t="shared" si="3"/>
        <v>0</v>
      </c>
      <c r="K17" s="49">
        <f t="shared" si="3"/>
        <v>0</v>
      </c>
      <c r="L17" s="49">
        <f t="shared" si="3"/>
        <v>0</v>
      </c>
      <c r="M17" s="49">
        <f t="shared" si="3"/>
        <v>0</v>
      </c>
      <c r="N17" s="49">
        <f t="shared" si="3"/>
        <v>0</v>
      </c>
      <c r="O17" s="49">
        <f t="shared" si="3"/>
        <v>0</v>
      </c>
      <c r="P17" s="49">
        <f t="shared" si="3"/>
        <v>0</v>
      </c>
      <c r="Q17" s="49">
        <f t="shared" si="3"/>
        <v>0</v>
      </c>
      <c r="R17" s="49">
        <f t="shared" si="3"/>
        <v>0</v>
      </c>
      <c r="S17" s="49">
        <f t="shared" si="3"/>
        <v>0</v>
      </c>
      <c r="T17" s="49">
        <f t="shared" si="3"/>
        <v>0</v>
      </c>
      <c r="U17" s="49">
        <f t="shared" si="3"/>
        <v>0</v>
      </c>
      <c r="V17" s="49">
        <f t="shared" si="3"/>
        <v>0</v>
      </c>
      <c r="W17" s="49">
        <f t="shared" si="3"/>
        <v>0</v>
      </c>
      <c r="X17" s="49">
        <f t="shared" si="3"/>
        <v>9.9593762191155288E-2</v>
      </c>
      <c r="Y17" s="49">
        <f t="shared" si="3"/>
        <v>0.23781579973992029</v>
      </c>
      <c r="Z17" s="49">
        <f t="shared" si="3"/>
        <v>0.33834091795720378</v>
      </c>
      <c r="AA17" s="49">
        <f t="shared" si="3"/>
        <v>0.41474000780233944</v>
      </c>
      <c r="AB17" s="49">
        <f t="shared" si="3"/>
        <v>0.47476786410923155</v>
      </c>
      <c r="AC17" s="49">
        <f t="shared" si="3"/>
        <v>0.52317742564704794</v>
      </c>
      <c r="AD17" s="49">
        <f t="shared" si="3"/>
        <v>0.56304412338407306</v>
      </c>
      <c r="AE17" s="49">
        <f t="shared" si="3"/>
        <v>0.59644595121779687</v>
      </c>
      <c r="AF17" s="49">
        <f t="shared" si="3"/>
        <v>0.6263240355928622</v>
      </c>
      <c r="AG17" s="49">
        <f t="shared" si="3"/>
        <v>0.65065026566777895</v>
      </c>
      <c r="AH17" s="49">
        <f t="shared" si="3"/>
        <v>0.67180350921118459</v>
      </c>
      <c r="AI17" s="49">
        <f t="shared" si="3"/>
        <v>0.6903665596676426</v>
      </c>
      <c r="AJ17" s="49">
        <f t="shared" si="3"/>
        <v>0.70678771968681708</v>
      </c>
      <c r="AK17" s="49">
        <f t="shared" si="3"/>
        <v>0.7214174804311726</v>
      </c>
      <c r="AL17" s="49">
        <f t="shared" si="3"/>
        <v>0.73453381765024972</v>
      </c>
      <c r="AM17" s="49">
        <f t="shared" si="3"/>
        <v>0.74254935706190806</v>
      </c>
      <c r="AN17" s="49">
        <f t="shared" si="3"/>
        <v>0.74254935706190806</v>
      </c>
      <c r="AO17" s="49">
        <f t="shared" si="3"/>
        <v>0.74254935706190806</v>
      </c>
      <c r="AP17" s="49">
        <f t="shared" si="3"/>
        <v>0.74254935706190806</v>
      </c>
      <c r="AQ17" s="49">
        <f t="shared" si="3"/>
        <v>0.74254935706190806</v>
      </c>
    </row>
    <row r="18" spans="1:43" s="14" customFormat="1" ht="15" hidden="1" customHeight="1" outlineLevel="1" x14ac:dyDescent="0.55000000000000004">
      <c r="A18" s="30"/>
      <c r="B18" s="172" t="s">
        <v>101</v>
      </c>
      <c r="C18" s="172"/>
      <c r="D18" s="172"/>
      <c r="E18" s="236"/>
      <c r="F18" s="208" t="s">
        <v>68</v>
      </c>
      <c r="G18" s="232"/>
      <c r="H18" s="233">
        <f>-'2. Expenses'!H101</f>
        <v>-69.047619047619037</v>
      </c>
      <c r="I18" s="233">
        <f>-'2. Expenses'!I101</f>
        <v>-92.857142857142847</v>
      </c>
      <c r="J18" s="233">
        <f>-'2. Expenses'!J101</f>
        <v>-164.28571428571428</v>
      </c>
      <c r="K18" s="233">
        <f>-'2. Expenses'!K101</f>
        <v>-211.9047619047619</v>
      </c>
      <c r="L18" s="233">
        <f>-'2. Expenses'!L101</f>
        <v>-211.9047619047619</v>
      </c>
      <c r="M18" s="233">
        <f>-'2. Expenses'!M101</f>
        <v>-211.9047619047619</v>
      </c>
      <c r="N18" s="233">
        <f>-'2. Expenses'!N101</f>
        <v>-211.9047619047619</v>
      </c>
      <c r="O18" s="233">
        <f>-'2. Expenses'!O101</f>
        <v>-211.9047619047619</v>
      </c>
      <c r="P18" s="233">
        <f>-'2. Expenses'!P101</f>
        <v>-211.9047619047619</v>
      </c>
      <c r="Q18" s="233">
        <f>-'2. Expenses'!Q101</f>
        <v>-211.9047619047619</v>
      </c>
      <c r="R18" s="233">
        <f>-'2. Expenses'!R101</f>
        <v>-211.9047619047619</v>
      </c>
      <c r="S18" s="233">
        <f>-'2. Expenses'!S101</f>
        <v>-211.9047619047619</v>
      </c>
      <c r="T18" s="233">
        <f>-'2. Expenses'!T101</f>
        <v>-262.97384681829982</v>
      </c>
      <c r="U18" s="233">
        <f>-'2. Expenses'!U101</f>
        <v>-314.04293173183771</v>
      </c>
      <c r="V18" s="233">
        <f>-'2. Expenses'!V101</f>
        <v>-314.04293173183771</v>
      </c>
      <c r="W18" s="233">
        <f>-'2. Expenses'!W101</f>
        <v>-314.04293173183771</v>
      </c>
      <c r="X18" s="233">
        <f>-'2. Expenses'!X101</f>
        <v>-314.04293173183771</v>
      </c>
      <c r="Y18" s="233">
        <f>-'2. Expenses'!Y101</f>
        <v>-314.04293173183771</v>
      </c>
      <c r="Z18" s="233">
        <f>-'2. Expenses'!Z101</f>
        <v>-314.04293173183771</v>
      </c>
      <c r="AA18" s="233">
        <f>-'2. Expenses'!AA101</f>
        <v>-314.04293173183771</v>
      </c>
      <c r="AB18" s="233">
        <f>-'2. Expenses'!AB101</f>
        <v>-314.04293173183771</v>
      </c>
      <c r="AC18" s="233">
        <f>-'2. Expenses'!AC101</f>
        <v>-314.04293173183771</v>
      </c>
      <c r="AD18" s="233">
        <f>-'2. Expenses'!AD101</f>
        <v>-314.04293173183771</v>
      </c>
      <c r="AE18" s="233">
        <f>-'2. Expenses'!AE101</f>
        <v>-314.04293173183771</v>
      </c>
      <c r="AF18" s="233">
        <f>-'2. Expenses'!AF101</f>
        <v>-314.04293173183771</v>
      </c>
      <c r="AG18" s="233">
        <f>-'2. Expenses'!AG101</f>
        <v>-314.04293173183771</v>
      </c>
      <c r="AH18" s="233">
        <f>-'2. Expenses'!AH101</f>
        <v>-314.04293173183771</v>
      </c>
      <c r="AI18" s="233">
        <f>-'2. Expenses'!AI101</f>
        <v>-314.04293173183771</v>
      </c>
      <c r="AJ18" s="233">
        <f>-'2. Expenses'!AJ101</f>
        <v>-314.04293173183771</v>
      </c>
      <c r="AK18" s="233">
        <f>-'2. Expenses'!AK101</f>
        <v>-314.04293173183771</v>
      </c>
      <c r="AL18" s="233">
        <f>-'2. Expenses'!AL101</f>
        <v>-314.04293173183771</v>
      </c>
      <c r="AM18" s="233">
        <f>-'2. Expenses'!AM101</f>
        <v>-314.04293173183771</v>
      </c>
      <c r="AN18" s="233">
        <f>-'2. Expenses'!AN101</f>
        <v>-314.04293173183771</v>
      </c>
      <c r="AO18" s="233">
        <f>-'2. Expenses'!AO101</f>
        <v>-314.04293173183771</v>
      </c>
      <c r="AP18" s="233">
        <f>-'2. Expenses'!AP101</f>
        <v>-314.04293173183771</v>
      </c>
      <c r="AQ18" s="233">
        <f>-'2. Expenses'!AQ101</f>
        <v>-314.04293173183771</v>
      </c>
    </row>
    <row r="19" spans="1:43" s="15" customFormat="1" ht="30" customHeight="1" collapsed="1" x14ac:dyDescent="0.55000000000000004">
      <c r="A19" s="36"/>
      <c r="B19" s="15" t="s">
        <v>99</v>
      </c>
      <c r="E19" s="41"/>
      <c r="F19" s="35" t="s">
        <v>68</v>
      </c>
      <c r="G19" s="94"/>
      <c r="H19" s="143">
        <f>H16+H18</f>
        <v>-65573.035864208912</v>
      </c>
      <c r="I19" s="143">
        <f t="shared" ref="I19:AQ19" si="4">I16+I18</f>
        <v>-73996.845388018439</v>
      </c>
      <c r="J19" s="143">
        <f t="shared" si="4"/>
        <v>-109768.273959447</v>
      </c>
      <c r="K19" s="143">
        <f t="shared" si="4"/>
        <v>-105615.89300706606</v>
      </c>
      <c r="L19" s="143">
        <f t="shared" si="4"/>
        <v>-105615.89300706606</v>
      </c>
      <c r="M19" s="143">
        <f t="shared" si="4"/>
        <v>-109815.89300706606</v>
      </c>
      <c r="N19" s="143">
        <f t="shared" si="4"/>
        <v>-99460.140190050166</v>
      </c>
      <c r="O19" s="143">
        <f t="shared" si="4"/>
        <v>-89104.387373034275</v>
      </c>
      <c r="P19" s="143">
        <f t="shared" si="4"/>
        <v>-78748.634556018398</v>
      </c>
      <c r="Q19" s="143">
        <f t="shared" si="4"/>
        <v>-58037.128921986616</v>
      </c>
      <c r="R19" s="143">
        <f t="shared" si="4"/>
        <v>-37325.623287954862</v>
      </c>
      <c r="S19" s="143">
        <f t="shared" si="4"/>
        <v>-6258.3648369071834</v>
      </c>
      <c r="T19" s="143">
        <f t="shared" si="4"/>
        <v>-47767.905154490152</v>
      </c>
      <c r="U19" s="143">
        <f t="shared" si="4"/>
        <v>-15174.329474325532</v>
      </c>
      <c r="V19" s="143">
        <f t="shared" si="4"/>
        <v>-26055.877729351581</v>
      </c>
      <c r="W19" s="143">
        <f t="shared" si="4"/>
        <v>-15174.329474325532</v>
      </c>
      <c r="X19" s="143">
        <f t="shared" si="4"/>
        <v>17025.70633519048</v>
      </c>
      <c r="Y19" s="143">
        <f t="shared" si="4"/>
        <v>48854.234981141672</v>
      </c>
      <c r="Z19" s="143">
        <f t="shared" si="4"/>
        <v>80682.76362709282</v>
      </c>
      <c r="AA19" s="143">
        <f t="shared" si="4"/>
        <v>112511.29227304406</v>
      </c>
      <c r="AB19" s="143">
        <f t="shared" si="4"/>
        <v>144339.82091899519</v>
      </c>
      <c r="AC19" s="143">
        <f t="shared" si="4"/>
        <v>176168.34956494643</v>
      </c>
      <c r="AD19" s="143">
        <f t="shared" si="4"/>
        <v>207996.87821089762</v>
      </c>
      <c r="AE19" s="143">
        <f t="shared" si="4"/>
        <v>239825.40685684871</v>
      </c>
      <c r="AF19" s="143">
        <f t="shared" si="4"/>
        <v>286137.31458292238</v>
      </c>
      <c r="AG19" s="143">
        <f t="shared" si="4"/>
        <v>319581.2738242941</v>
      </c>
      <c r="AH19" s="143">
        <f t="shared" si="4"/>
        <v>353025.2330656657</v>
      </c>
      <c r="AI19" s="143">
        <f t="shared" si="4"/>
        <v>386469.1923070373</v>
      </c>
      <c r="AJ19" s="143">
        <f t="shared" si="4"/>
        <v>419913.1515484089</v>
      </c>
      <c r="AK19" s="143">
        <f t="shared" si="4"/>
        <v>453357.11078978068</v>
      </c>
      <c r="AL19" s="143">
        <f t="shared" si="4"/>
        <v>486801.07003115217</v>
      </c>
      <c r="AM19" s="143">
        <f t="shared" si="4"/>
        <v>509097.04285873333</v>
      </c>
      <c r="AN19" s="143">
        <f t="shared" si="4"/>
        <v>509097.04285873333</v>
      </c>
      <c r="AO19" s="143">
        <f t="shared" si="4"/>
        <v>509097.04285873333</v>
      </c>
      <c r="AP19" s="143">
        <f t="shared" si="4"/>
        <v>509097.04285873333</v>
      </c>
      <c r="AQ19" s="143">
        <f t="shared" si="4"/>
        <v>509097.04285873333</v>
      </c>
    </row>
    <row r="20" spans="1:43" s="14" customFormat="1" ht="15" hidden="1" customHeight="1" outlineLevel="1" x14ac:dyDescent="0.55000000000000004">
      <c r="A20" s="30"/>
      <c r="B20" s="172" t="s">
        <v>118</v>
      </c>
      <c r="C20" s="172"/>
      <c r="D20" s="172"/>
      <c r="E20" s="236"/>
      <c r="F20" s="208" t="s">
        <v>68</v>
      </c>
      <c r="G20" s="232"/>
      <c r="H20" s="233">
        <f>-'2. Expenses'!H103</f>
        <v>-1109.25</v>
      </c>
      <c r="I20" s="233">
        <f>-'2. Expenses'!I103</f>
        <v>-1705.95</v>
      </c>
      <c r="J20" s="233">
        <f>-'2. Expenses'!J103</f>
        <v>-2027.25</v>
      </c>
      <c r="K20" s="233">
        <f>-'2. Expenses'!K103</f>
        <v>-1705.95</v>
      </c>
      <c r="L20" s="233">
        <f>-'2. Expenses'!L103</f>
        <v>-1705.95</v>
      </c>
      <c r="M20" s="233">
        <f>-'2. Expenses'!M103</f>
        <v>-2027.25</v>
      </c>
      <c r="N20" s="233">
        <f>-'2. Expenses'!N103</f>
        <v>-2027.25</v>
      </c>
      <c r="O20" s="233">
        <f>-'2. Expenses'!O103</f>
        <v>-2027.25</v>
      </c>
      <c r="P20" s="233">
        <f>-'2. Expenses'!P103</f>
        <v>-2027.25</v>
      </c>
      <c r="Q20" s="233">
        <f>-'2. Expenses'!Q103</f>
        <v>-2027.25</v>
      </c>
      <c r="R20" s="233">
        <f>-'2. Expenses'!R103</f>
        <v>-2027.25</v>
      </c>
      <c r="S20" s="233">
        <f>-'2. Expenses'!S103</f>
        <v>-2027.25</v>
      </c>
      <c r="T20" s="233">
        <f>-'2. Expenses'!T103</f>
        <v>-3345.7325555009011</v>
      </c>
      <c r="U20" s="233">
        <f>-'2. Expenses'!U103</f>
        <v>-3345.7325555009011</v>
      </c>
      <c r="V20" s="233">
        <f>-'2. Expenses'!V103</f>
        <v>-3345.7325555009011</v>
      </c>
      <c r="W20" s="233">
        <f>-'2. Expenses'!W103</f>
        <v>-3345.7325555009011</v>
      </c>
      <c r="X20" s="233">
        <f>-'2. Expenses'!X103</f>
        <v>-8402.3673370524739</v>
      </c>
      <c r="Y20" s="233">
        <f>-'2. Expenses'!Y103</f>
        <v>-17855.440344899976</v>
      </c>
      <c r="Z20" s="233">
        <f>-'2. Expenses'!Z103</f>
        <v>-27308.513352747468</v>
      </c>
      <c r="AA20" s="233">
        <f>-'2. Expenses'!AA103</f>
        <v>-36761.586360594985</v>
      </c>
      <c r="AB20" s="233">
        <f>-'2. Expenses'!AB103</f>
        <v>-46214.659368442473</v>
      </c>
      <c r="AC20" s="233">
        <f>-'2. Expenses'!AC103</f>
        <v>-55667.73237628999</v>
      </c>
      <c r="AD20" s="233">
        <f>-'2. Expenses'!AD103</f>
        <v>-65120.805384137493</v>
      </c>
      <c r="AE20" s="233">
        <f>-'2. Expenses'!AE103</f>
        <v>-74573.878391984967</v>
      </c>
      <c r="AF20" s="233">
        <f>-'2. Expenses'!AF103</f>
        <v>-88483.400479393444</v>
      </c>
      <c r="AG20" s="233">
        <f>-'2. Expenses'!AG103</f>
        <v>-98416.25637408084</v>
      </c>
      <c r="AH20" s="233">
        <f>-'2. Expenses'!AH103</f>
        <v>-108349.11226876821</v>
      </c>
      <c r="AI20" s="233">
        <f>-'2. Expenses'!AI103</f>
        <v>-118281.96816345557</v>
      </c>
      <c r="AJ20" s="233">
        <f>-'2. Expenses'!AJ103</f>
        <v>-128214.82405814294</v>
      </c>
      <c r="AK20" s="233">
        <f>-'2. Expenses'!AK103</f>
        <v>-138147.67995283034</v>
      </c>
      <c r="AL20" s="233">
        <f>-'2. Expenses'!AL103</f>
        <v>-148080.53584751766</v>
      </c>
      <c r="AM20" s="233">
        <f>-'2. Expenses'!AM103</f>
        <v>-154702.43977730928</v>
      </c>
      <c r="AN20" s="233">
        <f>-'2. Expenses'!AN103</f>
        <v>-154702.43977730928</v>
      </c>
      <c r="AO20" s="233">
        <f>-'2. Expenses'!AO103</f>
        <v>-154702.43977730928</v>
      </c>
      <c r="AP20" s="233">
        <f>-'2. Expenses'!AP103</f>
        <v>-154702.43977730928</v>
      </c>
      <c r="AQ20" s="233">
        <f>-'2. Expenses'!AQ103</f>
        <v>-154702.43977730928</v>
      </c>
    </row>
    <row r="21" spans="1:43" s="15" customFormat="1" ht="30" customHeight="1" collapsed="1" x14ac:dyDescent="0.55000000000000004">
      <c r="A21" s="36"/>
      <c r="B21" s="175" t="s">
        <v>100</v>
      </c>
      <c r="C21" s="175"/>
      <c r="D21" s="175"/>
      <c r="E21" s="237"/>
      <c r="F21" s="179" t="s">
        <v>68</v>
      </c>
      <c r="G21" s="180"/>
      <c r="H21" s="238">
        <f>H19+H20</f>
        <v>-66682.285864208912</v>
      </c>
      <c r="I21" s="238">
        <f t="shared" ref="I21:AQ21" si="5">I19+I20</f>
        <v>-75702.795388018436</v>
      </c>
      <c r="J21" s="238">
        <f t="shared" si="5"/>
        <v>-111795.523959447</v>
      </c>
      <c r="K21" s="238">
        <f t="shared" si="5"/>
        <v>-107321.84300706605</v>
      </c>
      <c r="L21" s="238">
        <f t="shared" si="5"/>
        <v>-107321.84300706605</v>
      </c>
      <c r="M21" s="238">
        <f t="shared" si="5"/>
        <v>-111843.14300706606</v>
      </c>
      <c r="N21" s="238">
        <f t="shared" si="5"/>
        <v>-101487.39019005017</v>
      </c>
      <c r="O21" s="238">
        <f t="shared" si="5"/>
        <v>-91131.637373034275</v>
      </c>
      <c r="P21" s="238">
        <f t="shared" si="5"/>
        <v>-80775.884556018398</v>
      </c>
      <c r="Q21" s="238">
        <f t="shared" si="5"/>
        <v>-60064.378921986616</v>
      </c>
      <c r="R21" s="238">
        <f t="shared" si="5"/>
        <v>-39352.873287954862</v>
      </c>
      <c r="S21" s="238">
        <f t="shared" si="5"/>
        <v>-8285.6148369071834</v>
      </c>
      <c r="T21" s="238">
        <f t="shared" si="5"/>
        <v>-51113.637709991053</v>
      </c>
      <c r="U21" s="238">
        <f t="shared" si="5"/>
        <v>-18520.062029826433</v>
      </c>
      <c r="V21" s="238">
        <f t="shared" si="5"/>
        <v>-29401.610284852482</v>
      </c>
      <c r="W21" s="238">
        <f t="shared" si="5"/>
        <v>-18520.062029826433</v>
      </c>
      <c r="X21" s="238">
        <f t="shared" si="5"/>
        <v>8623.338998138006</v>
      </c>
      <c r="Y21" s="238">
        <f>Y19+Y20</f>
        <v>30998.794636241695</v>
      </c>
      <c r="Z21" s="238">
        <f t="shared" si="5"/>
        <v>53374.250274345351</v>
      </c>
      <c r="AA21" s="238">
        <f t="shared" si="5"/>
        <v>75749.705912449077</v>
      </c>
      <c r="AB21" s="238">
        <f t="shared" si="5"/>
        <v>98125.161550552715</v>
      </c>
      <c r="AC21" s="238">
        <f t="shared" si="5"/>
        <v>120500.61718865644</v>
      </c>
      <c r="AD21" s="238">
        <f t="shared" si="5"/>
        <v>142876.07282676012</v>
      </c>
      <c r="AE21" s="238">
        <f t="shared" si="5"/>
        <v>165251.52846486375</v>
      </c>
      <c r="AF21" s="238">
        <f t="shared" si="5"/>
        <v>197653.91410352895</v>
      </c>
      <c r="AG21" s="238">
        <f t="shared" si="5"/>
        <v>221165.01745021326</v>
      </c>
      <c r="AH21" s="238">
        <f t="shared" si="5"/>
        <v>244676.12079689751</v>
      </c>
      <c r="AI21" s="238">
        <f t="shared" si="5"/>
        <v>268187.2241435817</v>
      </c>
      <c r="AJ21" s="238">
        <f t="shared" si="5"/>
        <v>291698.32749026595</v>
      </c>
      <c r="AK21" s="238">
        <f t="shared" si="5"/>
        <v>315209.43083695031</v>
      </c>
      <c r="AL21" s="238">
        <f t="shared" si="5"/>
        <v>338720.5341836345</v>
      </c>
      <c r="AM21" s="238">
        <f t="shared" si="5"/>
        <v>354394.60308142402</v>
      </c>
      <c r="AN21" s="238">
        <f t="shared" si="5"/>
        <v>354394.60308142402</v>
      </c>
      <c r="AO21" s="238">
        <f t="shared" si="5"/>
        <v>354394.60308142402</v>
      </c>
      <c r="AP21" s="238">
        <f t="shared" si="5"/>
        <v>354394.60308142402</v>
      </c>
      <c r="AQ21" s="238">
        <f t="shared" si="5"/>
        <v>354394.60308142402</v>
      </c>
    </row>
    <row r="22" spans="1:43" s="14" customFormat="1" ht="15" hidden="1" customHeight="1" outlineLevel="1" x14ac:dyDescent="0.55000000000000004">
      <c r="A22" s="30"/>
      <c r="B22" s="14" t="s">
        <v>109</v>
      </c>
      <c r="E22" s="33"/>
      <c r="F22" s="50" t="s">
        <v>4</v>
      </c>
      <c r="G22" s="34"/>
      <c r="H22" s="49">
        <f>IFERROR(MAX(H21/H9,0),0)</f>
        <v>0</v>
      </c>
      <c r="I22" s="49">
        <f t="shared" ref="I22:AQ22" si="6">IFERROR(MAX(I21/I9,0),0)</f>
        <v>0</v>
      </c>
      <c r="J22" s="49">
        <f t="shared" si="6"/>
        <v>0</v>
      </c>
      <c r="K22" s="49">
        <f t="shared" si="6"/>
        <v>0</v>
      </c>
      <c r="L22" s="49">
        <f t="shared" si="6"/>
        <v>0</v>
      </c>
      <c r="M22" s="49">
        <f t="shared" si="6"/>
        <v>0</v>
      </c>
      <c r="N22" s="49">
        <f t="shared" si="6"/>
        <v>0</v>
      </c>
      <c r="O22" s="49">
        <f t="shared" si="6"/>
        <v>0</v>
      </c>
      <c r="P22" s="49">
        <f t="shared" si="6"/>
        <v>0</v>
      </c>
      <c r="Q22" s="49">
        <f t="shared" si="6"/>
        <v>0</v>
      </c>
      <c r="R22" s="49">
        <f t="shared" si="6"/>
        <v>0</v>
      </c>
      <c r="S22" s="49">
        <f t="shared" si="6"/>
        <v>0</v>
      </c>
      <c r="T22" s="49">
        <f t="shared" si="6"/>
        <v>0</v>
      </c>
      <c r="U22" s="49">
        <f t="shared" si="6"/>
        <v>0</v>
      </c>
      <c r="V22" s="49">
        <f t="shared" si="6"/>
        <v>0</v>
      </c>
      <c r="W22" s="49">
        <f t="shared" si="6"/>
        <v>0</v>
      </c>
      <c r="X22" s="49">
        <f t="shared" si="6"/>
        <v>4.9529595858262852E-2</v>
      </c>
      <c r="Y22" s="49">
        <f t="shared" si="6"/>
        <v>0.14993413335432665</v>
      </c>
      <c r="Z22" s="49">
        <f t="shared" si="6"/>
        <v>0.22295561516964565</v>
      </c>
      <c r="AA22" s="49">
        <f t="shared" si="6"/>
        <v>0.2784519413492883</v>
      </c>
      <c r="AB22" s="49">
        <f t="shared" si="6"/>
        <v>0.32205619763329302</v>
      </c>
      <c r="AC22" s="49">
        <f t="shared" si="6"/>
        <v>0.35722092044297438</v>
      </c>
      <c r="AD22" s="49">
        <f t="shared" si="6"/>
        <v>0.38618010393330016</v>
      </c>
      <c r="AE22" s="49">
        <f t="shared" si="6"/>
        <v>0.41044320361438391</v>
      </c>
      <c r="AF22" s="49">
        <f t="shared" si="6"/>
        <v>0.43216900141837905</v>
      </c>
      <c r="AG22" s="49">
        <f t="shared" si="6"/>
        <v>0.44983802457523636</v>
      </c>
      <c r="AH22" s="49">
        <f t="shared" si="6"/>
        <v>0.46520239253772094</v>
      </c>
      <c r="AI22" s="49">
        <f t="shared" si="6"/>
        <v>0.47868540932112569</v>
      </c>
      <c r="AJ22" s="49">
        <f t="shared" si="6"/>
        <v>0.49061269339875302</v>
      </c>
      <c r="AK22" s="49">
        <f t="shared" si="6"/>
        <v>0.50123881921336655</v>
      </c>
      <c r="AL22" s="49">
        <f t="shared" si="6"/>
        <v>0.51076569063336474</v>
      </c>
      <c r="AM22" s="49">
        <f t="shared" si="6"/>
        <v>0.51658766761225261</v>
      </c>
      <c r="AN22" s="49">
        <f t="shared" si="6"/>
        <v>0.51658766761225261</v>
      </c>
      <c r="AO22" s="49">
        <f t="shared" si="6"/>
        <v>0.51658766761225261</v>
      </c>
      <c r="AP22" s="49">
        <f t="shared" si="6"/>
        <v>0.51658766761225261</v>
      </c>
      <c r="AQ22" s="49">
        <f t="shared" si="6"/>
        <v>0.51658766761225261</v>
      </c>
    </row>
    <row r="23" spans="1:43" s="14" customFormat="1" ht="15" customHeight="1" collapsed="1" x14ac:dyDescent="0.55000000000000004">
      <c r="A23" s="30"/>
      <c r="E23" s="33"/>
      <c r="F23" s="22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</row>
    <row r="24" spans="1:43" s="134" customFormat="1" ht="30" customHeight="1" x14ac:dyDescent="0.55000000000000004">
      <c r="A24" s="242"/>
      <c r="B24" s="91" t="s">
        <v>119</v>
      </c>
      <c r="E24" s="135"/>
      <c r="F24" s="136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3"/>
      <c r="AC24" s="133"/>
      <c r="AD24" s="133"/>
      <c r="AE24" s="133"/>
      <c r="AF24" s="133"/>
      <c r="AG24" s="133"/>
      <c r="AH24" s="133"/>
      <c r="AI24" s="133"/>
      <c r="AJ24" s="133"/>
      <c r="AK24" s="133"/>
      <c r="AL24" s="133"/>
      <c r="AM24" s="133"/>
      <c r="AN24" s="133"/>
      <c r="AO24" s="133"/>
      <c r="AP24" s="133"/>
      <c r="AQ24" s="133"/>
    </row>
    <row r="25" spans="1:43" s="15" customFormat="1" ht="30" customHeight="1" x14ac:dyDescent="0.55000000000000004">
      <c r="A25" s="36"/>
      <c r="B25" s="15" t="s">
        <v>99</v>
      </c>
      <c r="E25" s="41"/>
      <c r="F25" s="35" t="s">
        <v>68</v>
      </c>
      <c r="G25" s="94"/>
      <c r="H25" s="143">
        <f>H19</f>
        <v>-65573.035864208912</v>
      </c>
      <c r="I25" s="143">
        <f t="shared" ref="I25:AQ25" si="7">I19</f>
        <v>-73996.845388018439</v>
      </c>
      <c r="J25" s="143">
        <f t="shared" si="7"/>
        <v>-109768.273959447</v>
      </c>
      <c r="K25" s="143">
        <f t="shared" si="7"/>
        <v>-105615.89300706606</v>
      </c>
      <c r="L25" s="143">
        <f t="shared" si="7"/>
        <v>-105615.89300706606</v>
      </c>
      <c r="M25" s="143">
        <f t="shared" si="7"/>
        <v>-109815.89300706606</v>
      </c>
      <c r="N25" s="143">
        <f t="shared" si="7"/>
        <v>-99460.140190050166</v>
      </c>
      <c r="O25" s="143">
        <f t="shared" si="7"/>
        <v>-89104.387373034275</v>
      </c>
      <c r="P25" s="143">
        <f t="shared" si="7"/>
        <v>-78748.634556018398</v>
      </c>
      <c r="Q25" s="143">
        <f t="shared" si="7"/>
        <v>-58037.128921986616</v>
      </c>
      <c r="R25" s="143">
        <f t="shared" si="7"/>
        <v>-37325.623287954862</v>
      </c>
      <c r="S25" s="143">
        <f t="shared" si="7"/>
        <v>-6258.3648369071834</v>
      </c>
      <c r="T25" s="143">
        <f t="shared" si="7"/>
        <v>-47767.905154490152</v>
      </c>
      <c r="U25" s="143">
        <f t="shared" si="7"/>
        <v>-15174.329474325532</v>
      </c>
      <c r="V25" s="143">
        <f t="shared" si="7"/>
        <v>-26055.877729351581</v>
      </c>
      <c r="W25" s="143">
        <f t="shared" si="7"/>
        <v>-15174.329474325532</v>
      </c>
      <c r="X25" s="143">
        <f t="shared" si="7"/>
        <v>17025.70633519048</v>
      </c>
      <c r="Y25" s="143">
        <f t="shared" si="7"/>
        <v>48854.234981141672</v>
      </c>
      <c r="Z25" s="143">
        <f t="shared" si="7"/>
        <v>80682.76362709282</v>
      </c>
      <c r="AA25" s="143">
        <f t="shared" si="7"/>
        <v>112511.29227304406</v>
      </c>
      <c r="AB25" s="143">
        <f t="shared" si="7"/>
        <v>144339.82091899519</v>
      </c>
      <c r="AC25" s="143">
        <f t="shared" si="7"/>
        <v>176168.34956494643</v>
      </c>
      <c r="AD25" s="143">
        <f t="shared" si="7"/>
        <v>207996.87821089762</v>
      </c>
      <c r="AE25" s="143">
        <f t="shared" si="7"/>
        <v>239825.40685684871</v>
      </c>
      <c r="AF25" s="143">
        <f t="shared" si="7"/>
        <v>286137.31458292238</v>
      </c>
      <c r="AG25" s="143">
        <f t="shared" si="7"/>
        <v>319581.2738242941</v>
      </c>
      <c r="AH25" s="143">
        <f t="shared" si="7"/>
        <v>353025.2330656657</v>
      </c>
      <c r="AI25" s="143">
        <f t="shared" si="7"/>
        <v>386469.1923070373</v>
      </c>
      <c r="AJ25" s="143">
        <f t="shared" si="7"/>
        <v>419913.1515484089</v>
      </c>
      <c r="AK25" s="143">
        <f t="shared" si="7"/>
        <v>453357.11078978068</v>
      </c>
      <c r="AL25" s="143">
        <f t="shared" si="7"/>
        <v>486801.07003115217</v>
      </c>
      <c r="AM25" s="143">
        <f t="shared" si="7"/>
        <v>509097.04285873333</v>
      </c>
      <c r="AN25" s="143">
        <f t="shared" si="7"/>
        <v>509097.04285873333</v>
      </c>
      <c r="AO25" s="143">
        <f t="shared" si="7"/>
        <v>509097.04285873333</v>
      </c>
      <c r="AP25" s="143">
        <f>AP19</f>
        <v>509097.04285873333</v>
      </c>
      <c r="AQ25" s="143">
        <f t="shared" si="7"/>
        <v>509097.04285873333</v>
      </c>
    </row>
    <row r="26" spans="1:43" s="14" customFormat="1" ht="15" hidden="1" customHeight="1" outlineLevel="1" x14ac:dyDescent="0.55000000000000004">
      <c r="A26" s="30"/>
      <c r="B26" s="172" t="s">
        <v>101</v>
      </c>
      <c r="C26" s="172"/>
      <c r="D26" s="172"/>
      <c r="E26" s="236"/>
      <c r="F26" s="208" t="s">
        <v>68</v>
      </c>
      <c r="G26" s="232"/>
      <c r="H26" s="233">
        <f>-H18</f>
        <v>69.047619047619037</v>
      </c>
      <c r="I26" s="233">
        <f t="shared" ref="I26:AQ26" si="8">-I18</f>
        <v>92.857142857142847</v>
      </c>
      <c r="J26" s="233">
        <f t="shared" si="8"/>
        <v>164.28571428571428</v>
      </c>
      <c r="K26" s="233">
        <f t="shared" si="8"/>
        <v>211.9047619047619</v>
      </c>
      <c r="L26" s="233">
        <f t="shared" si="8"/>
        <v>211.9047619047619</v>
      </c>
      <c r="M26" s="233">
        <f t="shared" si="8"/>
        <v>211.9047619047619</v>
      </c>
      <c r="N26" s="233">
        <f t="shared" si="8"/>
        <v>211.9047619047619</v>
      </c>
      <c r="O26" s="233">
        <f t="shared" si="8"/>
        <v>211.9047619047619</v>
      </c>
      <c r="P26" s="233">
        <f t="shared" si="8"/>
        <v>211.9047619047619</v>
      </c>
      <c r="Q26" s="233">
        <f t="shared" si="8"/>
        <v>211.9047619047619</v>
      </c>
      <c r="R26" s="233">
        <f t="shared" si="8"/>
        <v>211.9047619047619</v>
      </c>
      <c r="S26" s="233">
        <f t="shared" si="8"/>
        <v>211.9047619047619</v>
      </c>
      <c r="T26" s="233">
        <f t="shared" si="8"/>
        <v>262.97384681829982</v>
      </c>
      <c r="U26" s="233">
        <f t="shared" si="8"/>
        <v>314.04293173183771</v>
      </c>
      <c r="V26" s="233">
        <f t="shared" si="8"/>
        <v>314.04293173183771</v>
      </c>
      <c r="W26" s="233">
        <f t="shared" si="8"/>
        <v>314.04293173183771</v>
      </c>
      <c r="X26" s="233">
        <f t="shared" si="8"/>
        <v>314.04293173183771</v>
      </c>
      <c r="Y26" s="233">
        <f t="shared" si="8"/>
        <v>314.04293173183771</v>
      </c>
      <c r="Z26" s="233">
        <f t="shared" si="8"/>
        <v>314.04293173183771</v>
      </c>
      <c r="AA26" s="233">
        <f t="shared" si="8"/>
        <v>314.04293173183771</v>
      </c>
      <c r="AB26" s="233">
        <f t="shared" si="8"/>
        <v>314.04293173183771</v>
      </c>
      <c r="AC26" s="233">
        <f t="shared" si="8"/>
        <v>314.04293173183771</v>
      </c>
      <c r="AD26" s="233">
        <f t="shared" si="8"/>
        <v>314.04293173183771</v>
      </c>
      <c r="AE26" s="233">
        <f t="shared" si="8"/>
        <v>314.04293173183771</v>
      </c>
      <c r="AF26" s="233">
        <f t="shared" si="8"/>
        <v>314.04293173183771</v>
      </c>
      <c r="AG26" s="233">
        <f t="shared" si="8"/>
        <v>314.04293173183771</v>
      </c>
      <c r="AH26" s="233">
        <f t="shared" si="8"/>
        <v>314.04293173183771</v>
      </c>
      <c r="AI26" s="233">
        <f t="shared" si="8"/>
        <v>314.04293173183771</v>
      </c>
      <c r="AJ26" s="233">
        <f t="shared" si="8"/>
        <v>314.04293173183771</v>
      </c>
      <c r="AK26" s="233">
        <f t="shared" si="8"/>
        <v>314.04293173183771</v>
      </c>
      <c r="AL26" s="233">
        <f t="shared" si="8"/>
        <v>314.04293173183771</v>
      </c>
      <c r="AM26" s="233">
        <f t="shared" si="8"/>
        <v>314.04293173183771</v>
      </c>
      <c r="AN26" s="233">
        <f t="shared" si="8"/>
        <v>314.04293173183771</v>
      </c>
      <c r="AO26" s="233">
        <f t="shared" si="8"/>
        <v>314.04293173183771</v>
      </c>
      <c r="AP26" s="233">
        <f t="shared" si="8"/>
        <v>314.04293173183771</v>
      </c>
      <c r="AQ26" s="233">
        <f t="shared" si="8"/>
        <v>314.04293173183771</v>
      </c>
    </row>
    <row r="27" spans="1:43" s="14" customFormat="1" ht="15" hidden="1" customHeight="1" outlineLevel="1" x14ac:dyDescent="0.55000000000000004">
      <c r="A27" s="30"/>
      <c r="B27" s="14" t="s">
        <v>122</v>
      </c>
      <c r="E27" s="33"/>
      <c r="F27" s="22" t="s">
        <v>68</v>
      </c>
      <c r="G27" s="34"/>
      <c r="H27" s="131">
        <f>'2. Expenses'!H84</f>
        <v>0</v>
      </c>
      <c r="I27" s="131">
        <f>'2. Expenses'!I84</f>
        <v>0</v>
      </c>
      <c r="J27" s="131">
        <f>'2. Expenses'!J84</f>
        <v>0</v>
      </c>
      <c r="K27" s="131">
        <f>'2. Expenses'!K84</f>
        <v>0</v>
      </c>
      <c r="L27" s="131">
        <f>'2. Expenses'!L84</f>
        <v>0</v>
      </c>
      <c r="M27" s="131">
        <f>'2. Expenses'!M84</f>
        <v>0</v>
      </c>
      <c r="N27" s="131">
        <f>'2. Expenses'!N84</f>
        <v>0</v>
      </c>
      <c r="O27" s="131">
        <f>'2. Expenses'!O84</f>
        <v>0</v>
      </c>
      <c r="P27" s="131">
        <f>'2. Expenses'!P84</f>
        <v>0</v>
      </c>
      <c r="Q27" s="131">
        <f>'2. Expenses'!Q84</f>
        <v>0</v>
      </c>
      <c r="R27" s="131">
        <f>'2. Expenses'!R84</f>
        <v>0</v>
      </c>
      <c r="S27" s="131">
        <f>'2. Expenses'!S84</f>
        <v>0</v>
      </c>
      <c r="T27" s="131">
        <f>'2. Expenses'!T84</f>
        <v>0</v>
      </c>
      <c r="U27" s="131">
        <f>'2. Expenses'!U84</f>
        <v>0</v>
      </c>
      <c r="V27" s="131">
        <f>'2. Expenses'!V84</f>
        <v>0</v>
      </c>
      <c r="W27" s="131">
        <f>'2. Expenses'!W84</f>
        <v>0</v>
      </c>
      <c r="X27" s="131">
        <f>'2. Expenses'!X84</f>
        <v>0</v>
      </c>
      <c r="Y27" s="131">
        <f>'2. Expenses'!Y84</f>
        <v>0</v>
      </c>
      <c r="Z27" s="131">
        <f>'2. Expenses'!Z84</f>
        <v>0</v>
      </c>
      <c r="AA27" s="131">
        <f>'2. Expenses'!AA84</f>
        <v>0</v>
      </c>
      <c r="AB27" s="131">
        <f>'2. Expenses'!AB84</f>
        <v>0</v>
      </c>
      <c r="AC27" s="131">
        <f>'2. Expenses'!AC84</f>
        <v>0</v>
      </c>
      <c r="AD27" s="131">
        <f>'2. Expenses'!AD84</f>
        <v>0</v>
      </c>
      <c r="AE27" s="131">
        <f>'2. Expenses'!AE84</f>
        <v>0</v>
      </c>
      <c r="AF27" s="131">
        <f>'2. Expenses'!AF84</f>
        <v>0</v>
      </c>
      <c r="AG27" s="131">
        <f>'2. Expenses'!AG84</f>
        <v>0</v>
      </c>
      <c r="AH27" s="131">
        <f>'2. Expenses'!AH84</f>
        <v>0</v>
      </c>
      <c r="AI27" s="131">
        <f>'2. Expenses'!AI84</f>
        <v>0</v>
      </c>
      <c r="AJ27" s="131">
        <f>'2. Expenses'!AJ84</f>
        <v>0</v>
      </c>
      <c r="AK27" s="131">
        <f>'2. Expenses'!AK84</f>
        <v>0</v>
      </c>
      <c r="AL27" s="131">
        <f>'2. Expenses'!AL84</f>
        <v>0</v>
      </c>
      <c r="AM27" s="131">
        <f>'2. Expenses'!AM84</f>
        <v>0</v>
      </c>
      <c r="AN27" s="131">
        <f>'2. Expenses'!AN84</f>
        <v>0</v>
      </c>
      <c r="AO27" s="131">
        <f>'2. Expenses'!AO84</f>
        <v>0</v>
      </c>
      <c r="AP27" s="131">
        <f>'2. Expenses'!AP84</f>
        <v>0</v>
      </c>
      <c r="AQ27" s="131">
        <f>'2. Expenses'!AQ84</f>
        <v>0</v>
      </c>
    </row>
    <row r="28" spans="1:43" s="14" customFormat="1" ht="15" hidden="1" customHeight="1" outlineLevel="1" x14ac:dyDescent="0.55000000000000004">
      <c r="A28" s="30"/>
      <c r="B28" s="172" t="s">
        <v>118</v>
      </c>
      <c r="C28" s="172"/>
      <c r="D28" s="172"/>
      <c r="E28" s="236"/>
      <c r="F28" s="208" t="s">
        <v>68</v>
      </c>
      <c r="G28" s="232"/>
      <c r="H28" s="233">
        <f>H20</f>
        <v>-1109.25</v>
      </c>
      <c r="I28" s="233">
        <f t="shared" ref="I28:AQ28" si="9">I20</f>
        <v>-1705.95</v>
      </c>
      <c r="J28" s="233">
        <f t="shared" si="9"/>
        <v>-2027.25</v>
      </c>
      <c r="K28" s="233">
        <f t="shared" si="9"/>
        <v>-1705.95</v>
      </c>
      <c r="L28" s="233">
        <f t="shared" si="9"/>
        <v>-1705.95</v>
      </c>
      <c r="M28" s="233">
        <f t="shared" si="9"/>
        <v>-2027.25</v>
      </c>
      <c r="N28" s="233">
        <f t="shared" si="9"/>
        <v>-2027.25</v>
      </c>
      <c r="O28" s="233">
        <f t="shared" si="9"/>
        <v>-2027.25</v>
      </c>
      <c r="P28" s="233">
        <f t="shared" si="9"/>
        <v>-2027.25</v>
      </c>
      <c r="Q28" s="233">
        <f t="shared" si="9"/>
        <v>-2027.25</v>
      </c>
      <c r="R28" s="233">
        <f t="shared" si="9"/>
        <v>-2027.25</v>
      </c>
      <c r="S28" s="233">
        <f t="shared" si="9"/>
        <v>-2027.25</v>
      </c>
      <c r="T28" s="233">
        <f t="shared" si="9"/>
        <v>-3345.7325555009011</v>
      </c>
      <c r="U28" s="233">
        <f t="shared" si="9"/>
        <v>-3345.7325555009011</v>
      </c>
      <c r="V28" s="233">
        <f t="shared" si="9"/>
        <v>-3345.7325555009011</v>
      </c>
      <c r="W28" s="233">
        <f t="shared" si="9"/>
        <v>-3345.7325555009011</v>
      </c>
      <c r="X28" s="233">
        <f t="shared" si="9"/>
        <v>-8402.3673370524739</v>
      </c>
      <c r="Y28" s="233">
        <f t="shared" si="9"/>
        <v>-17855.440344899976</v>
      </c>
      <c r="Z28" s="233">
        <f t="shared" si="9"/>
        <v>-27308.513352747468</v>
      </c>
      <c r="AA28" s="233">
        <f t="shared" si="9"/>
        <v>-36761.586360594985</v>
      </c>
      <c r="AB28" s="233">
        <f t="shared" si="9"/>
        <v>-46214.659368442473</v>
      </c>
      <c r="AC28" s="233">
        <f t="shared" si="9"/>
        <v>-55667.73237628999</v>
      </c>
      <c r="AD28" s="233">
        <f t="shared" si="9"/>
        <v>-65120.805384137493</v>
      </c>
      <c r="AE28" s="233">
        <f t="shared" si="9"/>
        <v>-74573.878391984967</v>
      </c>
      <c r="AF28" s="233">
        <f t="shared" si="9"/>
        <v>-88483.400479393444</v>
      </c>
      <c r="AG28" s="233">
        <f t="shared" si="9"/>
        <v>-98416.25637408084</v>
      </c>
      <c r="AH28" s="233">
        <f t="shared" si="9"/>
        <v>-108349.11226876821</v>
      </c>
      <c r="AI28" s="233">
        <f t="shared" si="9"/>
        <v>-118281.96816345557</v>
      </c>
      <c r="AJ28" s="233">
        <f t="shared" si="9"/>
        <v>-128214.82405814294</v>
      </c>
      <c r="AK28" s="233">
        <f t="shared" si="9"/>
        <v>-138147.67995283034</v>
      </c>
      <c r="AL28" s="233">
        <f t="shared" si="9"/>
        <v>-148080.53584751766</v>
      </c>
      <c r="AM28" s="233">
        <f t="shared" si="9"/>
        <v>-154702.43977730928</v>
      </c>
      <c r="AN28" s="233">
        <f t="shared" si="9"/>
        <v>-154702.43977730928</v>
      </c>
      <c r="AO28" s="233">
        <f t="shared" si="9"/>
        <v>-154702.43977730928</v>
      </c>
      <c r="AP28" s="233">
        <f t="shared" si="9"/>
        <v>-154702.43977730928</v>
      </c>
      <c r="AQ28" s="233">
        <f t="shared" si="9"/>
        <v>-154702.43977730928</v>
      </c>
    </row>
    <row r="29" spans="1:43" s="14" customFormat="1" ht="15" hidden="1" customHeight="1" outlineLevel="1" x14ac:dyDescent="0.55000000000000004">
      <c r="A29" s="30"/>
      <c r="B29" s="14" t="s">
        <v>123</v>
      </c>
      <c r="E29" s="33"/>
      <c r="F29" s="22" t="s">
        <v>68</v>
      </c>
      <c r="G29" s="34"/>
      <c r="H29" s="131">
        <f>-'2. Expenses'!H93</f>
        <v>-5800</v>
      </c>
      <c r="I29" s="131">
        <f>-'2. Expenses'!I93</f>
        <v>-4000.0000000000009</v>
      </c>
      <c r="J29" s="131">
        <f>-'2. Expenses'!J93</f>
        <v>-8000</v>
      </c>
      <c r="K29" s="131">
        <f>-'2. Expenses'!K93</f>
        <v>0</v>
      </c>
      <c r="L29" s="131">
        <f>-'2. Expenses'!L93</f>
        <v>0</v>
      </c>
      <c r="M29" s="131">
        <f>-'2. Expenses'!M93</f>
        <v>0</v>
      </c>
      <c r="N29" s="131">
        <f>-'2. Expenses'!N93</f>
        <v>0</v>
      </c>
      <c r="O29" s="131">
        <f>-'2. Expenses'!O93</f>
        <v>0</v>
      </c>
      <c r="P29" s="131">
        <f>-'2. Expenses'!P93</f>
        <v>0</v>
      </c>
      <c r="Q29" s="131">
        <f>-'2. Expenses'!Q93</f>
        <v>0</v>
      </c>
      <c r="R29" s="131">
        <f>-'2. Expenses'!R93</f>
        <v>0</v>
      </c>
      <c r="S29" s="131">
        <f>-'2. Expenses'!S93</f>
        <v>0</v>
      </c>
      <c r="T29" s="131">
        <f>-'2. Expenses'!T93</f>
        <v>-8579.6062654743691</v>
      </c>
      <c r="U29" s="131">
        <f>-'2. Expenses'!U93</f>
        <v>0</v>
      </c>
      <c r="V29" s="131">
        <f>-'2. Expenses'!V93</f>
        <v>0</v>
      </c>
      <c r="W29" s="131">
        <f>-'2. Expenses'!W93</f>
        <v>0</v>
      </c>
      <c r="X29" s="131">
        <f>-'2. Expenses'!X93</f>
        <v>0</v>
      </c>
      <c r="Y29" s="131">
        <f>-'2. Expenses'!Y93</f>
        <v>0</v>
      </c>
      <c r="Z29" s="131">
        <f>-'2. Expenses'!Z93</f>
        <v>0</v>
      </c>
      <c r="AA29" s="131">
        <f>-'2. Expenses'!AA93</f>
        <v>0</v>
      </c>
      <c r="AB29" s="131">
        <f>-'2. Expenses'!AB93</f>
        <v>0</v>
      </c>
      <c r="AC29" s="131">
        <f>-'2. Expenses'!AC93</f>
        <v>0</v>
      </c>
      <c r="AD29" s="131">
        <f>-'2. Expenses'!AD93</f>
        <v>0</v>
      </c>
      <c r="AE29" s="131">
        <f>-'2. Expenses'!AE93</f>
        <v>0</v>
      </c>
      <c r="AF29" s="131">
        <f>-'2. Expenses'!AF93</f>
        <v>0</v>
      </c>
      <c r="AG29" s="131">
        <f>-'2. Expenses'!AG93</f>
        <v>0</v>
      </c>
      <c r="AH29" s="131">
        <f>-'2. Expenses'!AH93</f>
        <v>0</v>
      </c>
      <c r="AI29" s="131">
        <f>-'2. Expenses'!AI93</f>
        <v>0</v>
      </c>
      <c r="AJ29" s="131">
        <f>-'2. Expenses'!AJ93</f>
        <v>0</v>
      </c>
      <c r="AK29" s="131">
        <f>-'2. Expenses'!AK93</f>
        <v>0</v>
      </c>
      <c r="AL29" s="131">
        <f>-'2. Expenses'!AL93</f>
        <v>0</v>
      </c>
      <c r="AM29" s="131">
        <f>-'2. Expenses'!AM93</f>
        <v>0</v>
      </c>
      <c r="AN29" s="131">
        <f>-'2. Expenses'!AN93</f>
        <v>0</v>
      </c>
      <c r="AO29" s="131">
        <f>-'2. Expenses'!AO93</f>
        <v>0</v>
      </c>
      <c r="AP29" s="131">
        <f>-'2. Expenses'!AP93</f>
        <v>0</v>
      </c>
      <c r="AQ29" s="131">
        <f>-'2. Expenses'!AQ93</f>
        <v>0</v>
      </c>
    </row>
    <row r="30" spans="1:43" s="15" customFormat="1" ht="30" customHeight="1" collapsed="1" x14ac:dyDescent="0.55000000000000004">
      <c r="A30" s="36"/>
      <c r="B30" s="175" t="s">
        <v>120</v>
      </c>
      <c r="C30" s="175"/>
      <c r="D30" s="175"/>
      <c r="E30" s="237"/>
      <c r="F30" s="179" t="s">
        <v>68</v>
      </c>
      <c r="G30" s="180"/>
      <c r="H30" s="238">
        <v>0</v>
      </c>
      <c r="I30" s="238">
        <f>H32</f>
        <v>-72413.238245161294</v>
      </c>
      <c r="J30" s="238">
        <f>I32</f>
        <v>-152023.17649032257</v>
      </c>
      <c r="K30" s="238">
        <f t="shared" ref="K30:AQ30" si="10">J32</f>
        <v>-271654.41473548388</v>
      </c>
      <c r="L30" s="238">
        <f t="shared" si="10"/>
        <v>-378764.35298064514</v>
      </c>
      <c r="M30" s="238">
        <f t="shared" si="10"/>
        <v>-485874.29122580646</v>
      </c>
      <c r="N30" s="238">
        <f t="shared" si="10"/>
        <v>-597505.52947096771</v>
      </c>
      <c r="O30" s="238">
        <f t="shared" si="10"/>
        <v>-698781.0148991131</v>
      </c>
      <c r="P30" s="238">
        <f t="shared" si="10"/>
        <v>-789700.74751024263</v>
      </c>
      <c r="Q30" s="238">
        <f t="shared" si="10"/>
        <v>-870264.72730435629</v>
      </c>
      <c r="R30" s="238">
        <f t="shared" si="10"/>
        <v>-930117.20146443811</v>
      </c>
      <c r="S30" s="238">
        <f t="shared" si="10"/>
        <v>-969258.16999048821</v>
      </c>
      <c r="T30" s="238">
        <f t="shared" si="10"/>
        <v>-977331.88006549061</v>
      </c>
      <c r="U30" s="238">
        <f t="shared" si="10"/>
        <v>-1036762.1501941377</v>
      </c>
      <c r="V30" s="238">
        <f t="shared" si="10"/>
        <v>-1054968.1692922323</v>
      </c>
      <c r="W30" s="238">
        <f t="shared" si="10"/>
        <v>-1084055.7366453528</v>
      </c>
      <c r="X30" s="238">
        <f t="shared" si="10"/>
        <v>-1102261.7557434475</v>
      </c>
      <c r="Y30" s="238">
        <f t="shared" si="10"/>
        <v>-1093324.3738135777</v>
      </c>
      <c r="Z30" s="238">
        <f t="shared" si="10"/>
        <v>-1062011.536245604</v>
      </c>
      <c r="AA30" s="238">
        <f t="shared" si="10"/>
        <v>-1008323.2430395269</v>
      </c>
      <c r="AB30" s="238">
        <f t="shared" si="10"/>
        <v>-932259.49419534591</v>
      </c>
      <c r="AC30" s="238">
        <f t="shared" si="10"/>
        <v>-833820.2897130613</v>
      </c>
      <c r="AD30" s="238">
        <f t="shared" si="10"/>
        <v>-713005.62959267304</v>
      </c>
      <c r="AE30" s="238">
        <f t="shared" si="10"/>
        <v>-569815.51383418101</v>
      </c>
      <c r="AF30" s="238">
        <f t="shared" si="10"/>
        <v>-404249.94243758544</v>
      </c>
      <c r="AG30" s="238">
        <f t="shared" si="10"/>
        <v>-206281.98540232464</v>
      </c>
      <c r="AH30" s="238">
        <f t="shared" si="10"/>
        <v>15197.074979620462</v>
      </c>
      <c r="AI30" s="238">
        <f t="shared" si="10"/>
        <v>260187.23870824982</v>
      </c>
      <c r="AJ30" s="238">
        <f t="shared" si="10"/>
        <v>528688.50578356348</v>
      </c>
      <c r="AK30" s="238">
        <f t="shared" si="10"/>
        <v>820700.87620556122</v>
      </c>
      <c r="AL30" s="238">
        <f t="shared" si="10"/>
        <v>1136224.3499742434</v>
      </c>
      <c r="AM30" s="238">
        <f t="shared" si="10"/>
        <v>1475258.9270896097</v>
      </c>
      <c r="AN30" s="238">
        <f t="shared" si="10"/>
        <v>1829967.5731027657</v>
      </c>
      <c r="AO30" s="238">
        <f t="shared" si="10"/>
        <v>2184676.2191159218</v>
      </c>
      <c r="AP30" s="238">
        <f t="shared" si="10"/>
        <v>2539384.8651290778</v>
      </c>
      <c r="AQ30" s="238">
        <f t="shared" si="10"/>
        <v>2894093.5111422339</v>
      </c>
    </row>
    <row r="31" spans="1:43" s="14" customFormat="1" ht="15" hidden="1" customHeight="1" outlineLevel="1" x14ac:dyDescent="0.55000000000000004">
      <c r="A31" s="30"/>
      <c r="B31" s="14" t="s">
        <v>125</v>
      </c>
      <c r="E31" s="33"/>
      <c r="F31" s="22" t="s">
        <v>68</v>
      </c>
      <c r="G31" s="34"/>
      <c r="H31" s="131">
        <f>SUM(H25:H29)</f>
        <v>-72413.238245161294</v>
      </c>
      <c r="I31" s="131">
        <f>SUM(I25:I29)</f>
        <v>-79609.938245161291</v>
      </c>
      <c r="J31" s="131">
        <f>SUM(J25:J29)</f>
        <v>-119631.23824516129</v>
      </c>
      <c r="K31" s="131">
        <f t="shared" ref="K31:AQ31" si="11">SUM(K25:K29)</f>
        <v>-107109.93824516129</v>
      </c>
      <c r="L31" s="131">
        <f t="shared" si="11"/>
        <v>-107109.93824516129</v>
      </c>
      <c r="M31" s="131">
        <f t="shared" si="11"/>
        <v>-111631.23824516129</v>
      </c>
      <c r="N31" s="131">
        <f t="shared" si="11"/>
        <v>-101275.4854281454</v>
      </c>
      <c r="O31" s="131">
        <f t="shared" si="11"/>
        <v>-90919.732611129511</v>
      </c>
      <c r="P31" s="131">
        <f t="shared" si="11"/>
        <v>-80563.979794113635</v>
      </c>
      <c r="Q31" s="131">
        <f t="shared" si="11"/>
        <v>-59852.474160081852</v>
      </c>
      <c r="R31" s="131">
        <f t="shared" si="11"/>
        <v>-39140.968526050099</v>
      </c>
      <c r="S31" s="131">
        <f t="shared" si="11"/>
        <v>-8073.7100750024219</v>
      </c>
      <c r="T31" s="131">
        <f t="shared" si="11"/>
        <v>-59430.270128647127</v>
      </c>
      <c r="U31" s="131">
        <f t="shared" si="11"/>
        <v>-18206.019098094595</v>
      </c>
      <c r="V31" s="131">
        <f t="shared" si="11"/>
        <v>-29087.567353120645</v>
      </c>
      <c r="W31" s="131">
        <f t="shared" si="11"/>
        <v>-18206.019098094595</v>
      </c>
      <c r="X31" s="131">
        <f t="shared" si="11"/>
        <v>8937.3819298698436</v>
      </c>
      <c r="Y31" s="131">
        <f t="shared" si="11"/>
        <v>31312.837567973536</v>
      </c>
      <c r="Z31" s="131">
        <f t="shared" si="11"/>
        <v>53688.293206077185</v>
      </c>
      <c r="AA31" s="131">
        <f t="shared" si="11"/>
        <v>76063.748844180911</v>
      </c>
      <c r="AB31" s="131">
        <f t="shared" si="11"/>
        <v>98439.204482284564</v>
      </c>
      <c r="AC31" s="131">
        <f t="shared" si="11"/>
        <v>120814.66012038829</v>
      </c>
      <c r="AD31" s="131">
        <f t="shared" si="11"/>
        <v>143190.11575849197</v>
      </c>
      <c r="AE31" s="131">
        <f t="shared" si="11"/>
        <v>165565.57139659559</v>
      </c>
      <c r="AF31" s="131">
        <f t="shared" si="11"/>
        <v>197967.9570352608</v>
      </c>
      <c r="AG31" s="131">
        <f t="shared" si="11"/>
        <v>221479.06038194511</v>
      </c>
      <c r="AH31" s="131">
        <f t="shared" si="11"/>
        <v>244990.16372862936</v>
      </c>
      <c r="AI31" s="131">
        <f t="shared" si="11"/>
        <v>268501.2670753136</v>
      </c>
      <c r="AJ31" s="131">
        <f t="shared" si="11"/>
        <v>292012.3704219978</v>
      </c>
      <c r="AK31" s="131">
        <f t="shared" si="11"/>
        <v>315523.47376868222</v>
      </c>
      <c r="AL31" s="131">
        <f t="shared" si="11"/>
        <v>339034.57711536635</v>
      </c>
      <c r="AM31" s="131">
        <f t="shared" si="11"/>
        <v>354708.64601315593</v>
      </c>
      <c r="AN31" s="131">
        <f t="shared" si="11"/>
        <v>354708.64601315593</v>
      </c>
      <c r="AO31" s="131">
        <f t="shared" si="11"/>
        <v>354708.64601315593</v>
      </c>
      <c r="AP31" s="131">
        <f t="shared" si="11"/>
        <v>354708.64601315593</v>
      </c>
      <c r="AQ31" s="131">
        <f t="shared" si="11"/>
        <v>354708.64601315593</v>
      </c>
    </row>
    <row r="32" spans="1:43" s="15" customFormat="1" ht="30" customHeight="1" collapsed="1" x14ac:dyDescent="0.55000000000000004">
      <c r="A32" s="36"/>
      <c r="B32" s="175" t="s">
        <v>121</v>
      </c>
      <c r="C32" s="175"/>
      <c r="D32" s="175"/>
      <c r="E32" s="237"/>
      <c r="F32" s="179" t="s">
        <v>68</v>
      </c>
      <c r="G32" s="239"/>
      <c r="H32" s="238">
        <f>SUM(H30:H31)</f>
        <v>-72413.238245161294</v>
      </c>
      <c r="I32" s="238">
        <f>SUM(I30:I31)</f>
        <v>-152023.17649032257</v>
      </c>
      <c r="J32" s="238">
        <f>SUM(J30:J31)</f>
        <v>-271654.41473548388</v>
      </c>
      <c r="K32" s="238">
        <f t="shared" ref="K32:AQ32" si="12">SUM(K30:K31)</f>
        <v>-378764.35298064514</v>
      </c>
      <c r="L32" s="238">
        <f t="shared" si="12"/>
        <v>-485874.29122580646</v>
      </c>
      <c r="M32" s="238">
        <f t="shared" si="12"/>
        <v>-597505.52947096771</v>
      </c>
      <c r="N32" s="238">
        <f t="shared" si="12"/>
        <v>-698781.0148991131</v>
      </c>
      <c r="O32" s="238">
        <f t="shared" si="12"/>
        <v>-789700.74751024263</v>
      </c>
      <c r="P32" s="238">
        <f t="shared" si="12"/>
        <v>-870264.72730435629</v>
      </c>
      <c r="Q32" s="238">
        <f t="shared" si="12"/>
        <v>-930117.20146443811</v>
      </c>
      <c r="R32" s="238">
        <f t="shared" si="12"/>
        <v>-969258.16999048821</v>
      </c>
      <c r="S32" s="238">
        <f t="shared" si="12"/>
        <v>-977331.88006549061</v>
      </c>
      <c r="T32" s="238">
        <f t="shared" si="12"/>
        <v>-1036762.1501941377</v>
      </c>
      <c r="U32" s="238">
        <f t="shared" si="12"/>
        <v>-1054968.1692922323</v>
      </c>
      <c r="V32" s="238">
        <f t="shared" si="12"/>
        <v>-1084055.7366453528</v>
      </c>
      <c r="W32" s="238">
        <f t="shared" si="12"/>
        <v>-1102261.7557434475</v>
      </c>
      <c r="X32" s="238">
        <f t="shared" si="12"/>
        <v>-1093324.3738135777</v>
      </c>
      <c r="Y32" s="238">
        <f t="shared" si="12"/>
        <v>-1062011.536245604</v>
      </c>
      <c r="Z32" s="238">
        <f t="shared" si="12"/>
        <v>-1008323.2430395269</v>
      </c>
      <c r="AA32" s="238">
        <f t="shared" si="12"/>
        <v>-932259.49419534591</v>
      </c>
      <c r="AB32" s="238">
        <f t="shared" si="12"/>
        <v>-833820.2897130613</v>
      </c>
      <c r="AC32" s="238">
        <f t="shared" si="12"/>
        <v>-713005.62959267304</v>
      </c>
      <c r="AD32" s="238">
        <f t="shared" si="12"/>
        <v>-569815.51383418101</v>
      </c>
      <c r="AE32" s="238">
        <f t="shared" si="12"/>
        <v>-404249.94243758544</v>
      </c>
      <c r="AF32" s="238">
        <f t="shared" si="12"/>
        <v>-206281.98540232464</v>
      </c>
      <c r="AG32" s="238">
        <f t="shared" si="12"/>
        <v>15197.074979620462</v>
      </c>
      <c r="AH32" s="238">
        <f t="shared" si="12"/>
        <v>260187.23870824982</v>
      </c>
      <c r="AI32" s="238">
        <f t="shared" si="12"/>
        <v>528688.50578356348</v>
      </c>
      <c r="AJ32" s="238">
        <f t="shared" si="12"/>
        <v>820700.87620556122</v>
      </c>
      <c r="AK32" s="238">
        <f t="shared" si="12"/>
        <v>1136224.3499742434</v>
      </c>
      <c r="AL32" s="238">
        <f t="shared" si="12"/>
        <v>1475258.9270896097</v>
      </c>
      <c r="AM32" s="238">
        <f t="shared" si="12"/>
        <v>1829967.5731027657</v>
      </c>
      <c r="AN32" s="238">
        <f t="shared" si="12"/>
        <v>2184676.2191159218</v>
      </c>
      <c r="AO32" s="238">
        <f t="shared" si="12"/>
        <v>2539384.8651290778</v>
      </c>
      <c r="AP32" s="238">
        <f t="shared" si="12"/>
        <v>2894093.5111422339</v>
      </c>
      <c r="AQ32" s="238">
        <f t="shared" si="12"/>
        <v>3248802.1571553899</v>
      </c>
    </row>
    <row r="33" spans="1:43" s="14" customFormat="1" ht="15" hidden="1" customHeight="1" outlineLevel="1" x14ac:dyDescent="0.55000000000000004">
      <c r="A33" s="30"/>
      <c r="B33" s="172" t="s">
        <v>124</v>
      </c>
      <c r="C33" s="172" t="s">
        <v>144</v>
      </c>
      <c r="D33" s="172"/>
      <c r="E33" s="236"/>
      <c r="F33" s="208" t="s">
        <v>68</v>
      </c>
      <c r="G33" s="240">
        <f>-SUM(H10:S10,H13:S13,H14:S14)*10%</f>
        <v>122704.78589419351</v>
      </c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/>
      <c r="AB33" s="131"/>
      <c r="AC33" s="131"/>
      <c r="AD33" s="131"/>
      <c r="AE33" s="131"/>
      <c r="AF33" s="131"/>
      <c r="AG33" s="131"/>
      <c r="AH33" s="131"/>
      <c r="AI33" s="131"/>
      <c r="AJ33" s="131"/>
      <c r="AK33" s="131"/>
      <c r="AL33" s="131"/>
      <c r="AM33" s="131"/>
      <c r="AN33" s="131"/>
      <c r="AO33" s="131"/>
      <c r="AP33" s="131"/>
      <c r="AQ33" s="131"/>
    </row>
    <row r="34" spans="1:43" s="14" customFormat="1" ht="15" hidden="1" customHeight="1" outlineLevel="1" x14ac:dyDescent="0.55000000000000004">
      <c r="A34" s="30"/>
      <c r="B34" s="14" t="s">
        <v>145</v>
      </c>
      <c r="E34" s="33"/>
      <c r="F34" s="22" t="s">
        <v>68</v>
      </c>
      <c r="G34" s="34"/>
      <c r="H34" s="131">
        <f>IF((H32+$G$33+SUM($G34:G34))&lt;0,-(H32+$G$33+SUM($G34:G34)),0)</f>
        <v>0</v>
      </c>
      <c r="I34" s="131">
        <f>IF((I32+$G$33+SUM($G34:H34))&lt;0,-(I32+$G$33+SUM($G34:H34)),0)</f>
        <v>29318.390596129058</v>
      </c>
      <c r="J34" s="131">
        <f>IF((J32+$G$33+SUM($G34:I34))&lt;0,-(J32+$G$33+SUM($G34:I34)),0)</f>
        <v>119631.23824516131</v>
      </c>
      <c r="K34" s="131">
        <f>IF((K32+$G$33+SUM($G34:J34))&lt;0,-(K32+$G$33+SUM($G34:J34)),0)</f>
        <v>107109.93824516126</v>
      </c>
      <c r="L34" s="131">
        <f>IF((L32+$G$33+SUM($G34:K34))&lt;0,-(L32+$G$33+SUM($G34:K34)),0)</f>
        <v>107109.93824516132</v>
      </c>
      <c r="M34" s="131">
        <f>IF((M32+$G$33+SUM($G34:L34))&lt;0,-(M32+$G$33+SUM($G34:L34)),0)</f>
        <v>111631.23824516125</v>
      </c>
      <c r="N34" s="131">
        <f>IF((N32+$G$33+SUM($G34:M34))&lt;0,-(N32+$G$33+SUM($G34:M34)),0)</f>
        <v>101275.48542814533</v>
      </c>
      <c r="O34" s="131">
        <f>IF((O32+$G$33+SUM($G34:N34))&lt;0,-(O32+$G$33+SUM($G34:N34)),0)</f>
        <v>90919.732611129526</v>
      </c>
      <c r="P34" s="131">
        <f>IF((P32+$G$33+SUM($G34:O34))&lt;0,-(P32+$G$33+SUM($G34:O34)),0)</f>
        <v>80563.979794113664</v>
      </c>
      <c r="Q34" s="131">
        <f>IF((Q32+$G$33+SUM($G34:P34))&lt;0,-(Q32+$G$33+SUM($G34:P34)),0)</f>
        <v>59852.47416008194</v>
      </c>
      <c r="R34" s="131">
        <f>IF((R32+$G$33+SUM($G34:Q34))&lt;0,-(R32+$G$33+SUM($G34:Q34)),0)</f>
        <v>39140.968526049983</v>
      </c>
      <c r="S34" s="131">
        <f>IF((S32+$G$33+SUM($G34:R34))&lt;0,-(S32+$G$33+SUM($G34:R34)),0)</f>
        <v>8073.7100750023965</v>
      </c>
      <c r="T34" s="131">
        <f>IF((T32+$G$33+SUM($G34:S34))&lt;0,-(T32+$G$33+SUM($G34:S34)),0)</f>
        <v>59430.270128647098</v>
      </c>
      <c r="U34" s="131">
        <f>IF((U32+$G$33+SUM($G34:T34))&lt;0,-(U32+$G$33+SUM($G34:T34)),0)</f>
        <v>18206.019098094665</v>
      </c>
      <c r="V34" s="131">
        <f>IF((V32+$G$33+SUM($G34:U34))&lt;0,-(V32+$G$33+SUM($G34:U34)),0)</f>
        <v>29087.567353120539</v>
      </c>
      <c r="W34" s="131">
        <f>IF((W32+$G$33+SUM($G34:V34))&lt;0,-(W32+$G$33+SUM($G34:V34)),0)</f>
        <v>18206.019098094665</v>
      </c>
      <c r="X34" s="131">
        <f>IF((X32+$G$33+SUM($G34:W34))&lt;0,-(X32+$G$33+SUM($G34:W34)),0)</f>
        <v>0</v>
      </c>
      <c r="Y34" s="131">
        <f>IF((Y32+$G$33+SUM($G34:X34))&lt;0,-(Y32+$G$33+SUM($G34:X34)),0)</f>
        <v>0</v>
      </c>
      <c r="Z34" s="131">
        <f>IF((Z32+$G$33+SUM($G34:Y34))&lt;0,-(Z32+$G$33+SUM($G34:Y34)),0)</f>
        <v>0</v>
      </c>
      <c r="AA34" s="131">
        <f>IF((AA32+$G$33+SUM($G34:Z34))&lt;0,-(AA32+$G$33+SUM($G34:Z34)),0)</f>
        <v>0</v>
      </c>
      <c r="AB34" s="131">
        <f>IF((AB32+$G$33+SUM($G34:AA34))&lt;0,-(AB32+$G$33+SUM($G34:AA34)),0)</f>
        <v>0</v>
      </c>
      <c r="AC34" s="131">
        <f>IF((AC32+$G$33+SUM($G34:AB34))&lt;0,-(AC32+$G$33+SUM($G34:AB34)),0)</f>
        <v>0</v>
      </c>
      <c r="AD34" s="131">
        <f>IF((AD32+$G$33+SUM($G34:AC34))&lt;0,-(AD32+$G$33+SUM($G34:AC34)),0)</f>
        <v>0</v>
      </c>
      <c r="AE34" s="131">
        <f>IF((AE32+$G$33+SUM($G34:AD34))&lt;0,-(AE32+$G$33+SUM($G34:AD34)),0)</f>
        <v>0</v>
      </c>
      <c r="AF34" s="131">
        <f>IF((AF32+$G$33+SUM($G34:AE34))&lt;0,-(AF32+$G$33+SUM($G34:AE34)),0)</f>
        <v>0</v>
      </c>
      <c r="AG34" s="131">
        <f>IF((AG32+$G$33+SUM($G34:AF34))&lt;0,-(AG32+$G$33+SUM($G34:AF34)),0)</f>
        <v>0</v>
      </c>
      <c r="AH34" s="131">
        <f>IF((AH32+$G$33+SUM($G34:AG34))&lt;0,-(AH32+$G$33+SUM($G34:AG34)),0)</f>
        <v>0</v>
      </c>
      <c r="AI34" s="131">
        <f>IF((AI32+$G$33+SUM($G34:AH34))&lt;0,-(AI32+$G$33+SUM($G34:AH34)),0)</f>
        <v>0</v>
      </c>
      <c r="AJ34" s="131">
        <f>IF((AJ32+$G$33+SUM($G34:AI34))&lt;0,-(AJ32+$G$33+SUM($G34:AI34)),0)</f>
        <v>0</v>
      </c>
      <c r="AK34" s="131">
        <f>IF((AK32+$G$33+SUM($G34:AJ34))&lt;0,-(AK32+$G$33+SUM($G34:AJ34)),0)</f>
        <v>0</v>
      </c>
      <c r="AL34" s="131">
        <f>IF((AL32+$G$33+SUM($G34:AK34))&lt;0,-(AL32+$G$33+SUM($G34:AK34)),0)</f>
        <v>0</v>
      </c>
      <c r="AM34" s="131">
        <f>IF((AM32+$G$33+SUM($G34:AL34))&lt;0,-(AM32+$G$33+SUM($G34:AL34)),0)</f>
        <v>0</v>
      </c>
      <c r="AN34" s="131">
        <f>IF((AN32+$G$33+SUM($G34:AM34))&lt;0,-(AN32+$G$33+SUM($G34:AM34)),0)</f>
        <v>0</v>
      </c>
      <c r="AO34" s="131">
        <f>IF((AO32+$G$33+SUM($G34:AN34))&lt;0,-(AO32+$G$33+SUM($G34:AN34)),0)</f>
        <v>0</v>
      </c>
      <c r="AP34" s="131">
        <f>IF((AP32+$G$33+SUM($G34:AO34))&lt;0,-(AP32+$G$33+SUM($G34:AO34)),0)</f>
        <v>0</v>
      </c>
      <c r="AQ34" s="131">
        <f>IF((AQ32+$G$33+SUM($G34:AP34))&lt;0,-(AQ32+$G$33+SUM($G34:AP34)),0)</f>
        <v>0</v>
      </c>
    </row>
    <row r="35" spans="1:43" s="14" customFormat="1" ht="15" customHeight="1" collapsed="1" x14ac:dyDescent="0.55000000000000004">
      <c r="A35" s="30"/>
      <c r="E35" s="33"/>
      <c r="F35" s="22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</row>
    <row r="36" spans="1:43" s="134" customFormat="1" ht="30" customHeight="1" x14ac:dyDescent="0.55000000000000004">
      <c r="A36" s="242"/>
      <c r="B36" s="91" t="s">
        <v>126</v>
      </c>
      <c r="E36" s="135"/>
      <c r="F36" s="136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  <c r="AF36" s="133"/>
      <c r="AG36" s="133"/>
      <c r="AH36" s="133"/>
      <c r="AI36" s="133"/>
      <c r="AJ36" s="133"/>
      <c r="AK36" s="133"/>
      <c r="AL36" s="133"/>
      <c r="AM36" s="133"/>
      <c r="AN36" s="133"/>
      <c r="AO36" s="133"/>
      <c r="AP36" s="133"/>
      <c r="AQ36" s="133"/>
    </row>
    <row r="37" spans="1:43" s="15" customFormat="1" ht="30" customHeight="1" x14ac:dyDescent="0.55000000000000004">
      <c r="A37" s="36"/>
      <c r="B37" s="166" t="s">
        <v>127</v>
      </c>
      <c r="C37" s="166"/>
      <c r="D37" s="166"/>
      <c r="E37" s="244"/>
      <c r="F37" s="165" t="s">
        <v>68</v>
      </c>
      <c r="G37" s="223"/>
      <c r="H37" s="245">
        <f t="shared" ref="H37:AQ37" si="13">SUM(H38:H38)</f>
        <v>5730.9523809523807</v>
      </c>
      <c r="I37" s="245">
        <f t="shared" si="13"/>
        <v>9638.0952380952385</v>
      </c>
      <c r="J37" s="245">
        <f t="shared" si="13"/>
        <v>17473.809523809523</v>
      </c>
      <c r="K37" s="245">
        <f t="shared" si="13"/>
        <v>17261.904761904763</v>
      </c>
      <c r="L37" s="245">
        <f t="shared" si="13"/>
        <v>17050</v>
      </c>
      <c r="M37" s="245">
        <f t="shared" si="13"/>
        <v>16838.095238095237</v>
      </c>
      <c r="N37" s="245">
        <f t="shared" si="13"/>
        <v>16626.190476190477</v>
      </c>
      <c r="O37" s="245">
        <f t="shared" si="13"/>
        <v>16414.285714285714</v>
      </c>
      <c r="P37" s="245">
        <f t="shared" si="13"/>
        <v>16202.380952380952</v>
      </c>
      <c r="Q37" s="245">
        <f t="shared" si="13"/>
        <v>15990.476190476191</v>
      </c>
      <c r="R37" s="245">
        <f t="shared" si="13"/>
        <v>15778.571428571428</v>
      </c>
      <c r="S37" s="245">
        <f t="shared" si="13"/>
        <v>15566.666666666666</v>
      </c>
      <c r="T37" s="245">
        <f t="shared" si="13"/>
        <v>23883.299085322735</v>
      </c>
      <c r="U37" s="245">
        <f t="shared" si="13"/>
        <v>23569.256153590897</v>
      </c>
      <c r="V37" s="245">
        <f t="shared" si="13"/>
        <v>23255.21322185906</v>
      </c>
      <c r="W37" s="245">
        <f t="shared" si="13"/>
        <v>22941.170290127222</v>
      </c>
      <c r="X37" s="245">
        <f t="shared" si="13"/>
        <v>22627.127358395384</v>
      </c>
      <c r="Y37" s="245">
        <f t="shared" si="13"/>
        <v>22313.084426663547</v>
      </c>
      <c r="Z37" s="245">
        <f t="shared" si="13"/>
        <v>21999.041494931709</v>
      </c>
      <c r="AA37" s="245">
        <f t="shared" si="13"/>
        <v>21684.998563199872</v>
      </c>
      <c r="AB37" s="245">
        <f t="shared" si="13"/>
        <v>21370.955631468034</v>
      </c>
      <c r="AC37" s="245">
        <f t="shared" si="13"/>
        <v>21056.912699736196</v>
      </c>
      <c r="AD37" s="245">
        <f t="shared" si="13"/>
        <v>20742.869768004359</v>
      </c>
      <c r="AE37" s="245">
        <f t="shared" si="13"/>
        <v>20428.826836272521</v>
      </c>
      <c r="AF37" s="245">
        <f t="shared" si="13"/>
        <v>20114.783904540684</v>
      </c>
      <c r="AG37" s="245">
        <f t="shared" si="13"/>
        <v>19800.740972808846</v>
      </c>
      <c r="AH37" s="245">
        <f t="shared" si="13"/>
        <v>19486.698041077008</v>
      </c>
      <c r="AI37" s="245">
        <f t="shared" si="13"/>
        <v>19172.655109345171</v>
      </c>
      <c r="AJ37" s="245">
        <f t="shared" si="13"/>
        <v>18858.612177613333</v>
      </c>
      <c r="AK37" s="245">
        <f t="shared" si="13"/>
        <v>18544.569245881496</v>
      </c>
      <c r="AL37" s="245">
        <f t="shared" si="13"/>
        <v>18230.526314149658</v>
      </c>
      <c r="AM37" s="245">
        <f t="shared" si="13"/>
        <v>17916.48338241782</v>
      </c>
      <c r="AN37" s="245">
        <f t="shared" si="13"/>
        <v>17602.440450685983</v>
      </c>
      <c r="AO37" s="245">
        <f t="shared" si="13"/>
        <v>17288.397518954145</v>
      </c>
      <c r="AP37" s="245">
        <f t="shared" si="13"/>
        <v>16974.354587222308</v>
      </c>
      <c r="AQ37" s="245">
        <f t="shared" si="13"/>
        <v>16660.31165549047</v>
      </c>
    </row>
    <row r="38" spans="1:43" s="14" customFormat="1" ht="15" hidden="1" customHeight="1" outlineLevel="1" x14ac:dyDescent="0.55000000000000004">
      <c r="A38" s="30"/>
      <c r="B38" s="172" t="s">
        <v>142</v>
      </c>
      <c r="C38" s="172"/>
      <c r="D38" s="172"/>
      <c r="E38" s="236"/>
      <c r="F38" s="208" t="s">
        <v>68</v>
      </c>
      <c r="G38" s="232"/>
      <c r="H38" s="233">
        <f>'2. Expenses'!H97</f>
        <v>5730.9523809523807</v>
      </c>
      <c r="I38" s="233">
        <f>'2. Expenses'!I97</f>
        <v>9638.0952380952385</v>
      </c>
      <c r="J38" s="233">
        <f>'2. Expenses'!J97</f>
        <v>17473.809523809523</v>
      </c>
      <c r="K38" s="233">
        <f>'2. Expenses'!K97</f>
        <v>17261.904761904763</v>
      </c>
      <c r="L38" s="233">
        <f>'2. Expenses'!L97</f>
        <v>17050</v>
      </c>
      <c r="M38" s="233">
        <f>'2. Expenses'!M97</f>
        <v>16838.095238095237</v>
      </c>
      <c r="N38" s="233">
        <f>'2. Expenses'!N97</f>
        <v>16626.190476190477</v>
      </c>
      <c r="O38" s="233">
        <f>'2. Expenses'!O97</f>
        <v>16414.285714285714</v>
      </c>
      <c r="P38" s="233">
        <f>'2. Expenses'!P97</f>
        <v>16202.380952380952</v>
      </c>
      <c r="Q38" s="233">
        <f>'2. Expenses'!Q97</f>
        <v>15990.476190476191</v>
      </c>
      <c r="R38" s="233">
        <f>'2. Expenses'!R97</f>
        <v>15778.571428571428</v>
      </c>
      <c r="S38" s="233">
        <f>'2. Expenses'!S97</f>
        <v>15566.666666666666</v>
      </c>
      <c r="T38" s="233">
        <f>'2. Expenses'!T97</f>
        <v>23883.299085322735</v>
      </c>
      <c r="U38" s="233">
        <f>'2. Expenses'!U97</f>
        <v>23569.256153590897</v>
      </c>
      <c r="V38" s="233">
        <f>'2. Expenses'!V97</f>
        <v>23255.21322185906</v>
      </c>
      <c r="W38" s="233">
        <f>'2. Expenses'!W97</f>
        <v>22941.170290127222</v>
      </c>
      <c r="X38" s="233">
        <f>'2. Expenses'!X97</f>
        <v>22627.127358395384</v>
      </c>
      <c r="Y38" s="233">
        <f>'2. Expenses'!Y97</f>
        <v>22313.084426663547</v>
      </c>
      <c r="Z38" s="233">
        <f>'2. Expenses'!Z97</f>
        <v>21999.041494931709</v>
      </c>
      <c r="AA38" s="233">
        <f>'2. Expenses'!AA97</f>
        <v>21684.998563199872</v>
      </c>
      <c r="AB38" s="233">
        <f>'2. Expenses'!AB97</f>
        <v>21370.955631468034</v>
      </c>
      <c r="AC38" s="233">
        <f>'2. Expenses'!AC97</f>
        <v>21056.912699736196</v>
      </c>
      <c r="AD38" s="233">
        <f>'2. Expenses'!AD97</f>
        <v>20742.869768004359</v>
      </c>
      <c r="AE38" s="233">
        <f>'2. Expenses'!AE97</f>
        <v>20428.826836272521</v>
      </c>
      <c r="AF38" s="233">
        <f>'2. Expenses'!AF97</f>
        <v>20114.783904540684</v>
      </c>
      <c r="AG38" s="233">
        <f>'2. Expenses'!AG97</f>
        <v>19800.740972808846</v>
      </c>
      <c r="AH38" s="233">
        <f>'2. Expenses'!AH97</f>
        <v>19486.698041077008</v>
      </c>
      <c r="AI38" s="233">
        <f>'2. Expenses'!AI97</f>
        <v>19172.655109345171</v>
      </c>
      <c r="AJ38" s="233">
        <f>'2. Expenses'!AJ97</f>
        <v>18858.612177613333</v>
      </c>
      <c r="AK38" s="233">
        <f>'2. Expenses'!AK97</f>
        <v>18544.569245881496</v>
      </c>
      <c r="AL38" s="233">
        <f>'2. Expenses'!AL97</f>
        <v>18230.526314149658</v>
      </c>
      <c r="AM38" s="233">
        <f>'2. Expenses'!AM97</f>
        <v>17916.48338241782</v>
      </c>
      <c r="AN38" s="233">
        <f>'2. Expenses'!AN97</f>
        <v>17602.440450685983</v>
      </c>
      <c r="AO38" s="233">
        <f>'2. Expenses'!AO97</f>
        <v>17288.397518954145</v>
      </c>
      <c r="AP38" s="233">
        <f>'2. Expenses'!AP97</f>
        <v>16974.354587222308</v>
      </c>
      <c r="AQ38" s="233">
        <f>'2. Expenses'!AQ97</f>
        <v>16660.31165549047</v>
      </c>
    </row>
    <row r="39" spans="1:43" s="15" customFormat="1" ht="30" customHeight="1" collapsed="1" x14ac:dyDescent="0.55000000000000004">
      <c r="A39" s="36"/>
      <c r="B39" s="175" t="s">
        <v>128</v>
      </c>
      <c r="C39" s="175"/>
      <c r="D39" s="175"/>
      <c r="E39" s="237"/>
      <c r="F39" s="179" t="s">
        <v>68</v>
      </c>
      <c r="G39" s="180"/>
      <c r="H39" s="238">
        <f t="shared" ref="H39:AQ39" si="14">SUM(H40:H42)</f>
        <v>50291.547649032218</v>
      </c>
      <c r="I39" s="238">
        <f t="shared" si="14"/>
        <v>0</v>
      </c>
      <c r="J39" s="238">
        <f t="shared" si="14"/>
        <v>0</v>
      </c>
      <c r="K39" s="238">
        <f t="shared" si="14"/>
        <v>0</v>
      </c>
      <c r="L39" s="238">
        <f t="shared" si="14"/>
        <v>0</v>
      </c>
      <c r="M39" s="238">
        <f t="shared" si="14"/>
        <v>0</v>
      </c>
      <c r="N39" s="238">
        <f t="shared" si="14"/>
        <v>0</v>
      </c>
      <c r="O39" s="238">
        <f t="shared" si="14"/>
        <v>0</v>
      </c>
      <c r="P39" s="238">
        <f t="shared" si="14"/>
        <v>0</v>
      </c>
      <c r="Q39" s="238">
        <f t="shared" si="14"/>
        <v>0</v>
      </c>
      <c r="R39" s="238">
        <f t="shared" si="14"/>
        <v>0</v>
      </c>
      <c r="S39" s="238">
        <f t="shared" si="14"/>
        <v>0</v>
      </c>
      <c r="T39" s="238">
        <f t="shared" si="14"/>
        <v>0</v>
      </c>
      <c r="U39" s="238">
        <f t="shared" si="14"/>
        <v>0</v>
      </c>
      <c r="V39" s="238">
        <f t="shared" si="14"/>
        <v>0</v>
      </c>
      <c r="W39" s="238">
        <f t="shared" si="14"/>
        <v>0</v>
      </c>
      <c r="X39" s="238">
        <f t="shared" si="14"/>
        <v>8937.3819298697636</v>
      </c>
      <c r="Y39" s="238">
        <f t="shared" si="14"/>
        <v>40250.219497843413</v>
      </c>
      <c r="Z39" s="238">
        <f t="shared" si="14"/>
        <v>93938.512703920715</v>
      </c>
      <c r="AA39" s="238">
        <f t="shared" si="14"/>
        <v>170002.26154810167</v>
      </c>
      <c r="AB39" s="238">
        <f t="shared" si="14"/>
        <v>268441.46603038628</v>
      </c>
      <c r="AC39" s="238">
        <f t="shared" si="14"/>
        <v>389256.12615077454</v>
      </c>
      <c r="AD39" s="238">
        <f t="shared" si="14"/>
        <v>532446.24190926645</v>
      </c>
      <c r="AE39" s="238">
        <f t="shared" si="14"/>
        <v>698011.81330586202</v>
      </c>
      <c r="AF39" s="238">
        <f t="shared" si="14"/>
        <v>895979.77034112287</v>
      </c>
      <c r="AG39" s="238">
        <f t="shared" si="14"/>
        <v>1117458.830723068</v>
      </c>
      <c r="AH39" s="238">
        <f t="shared" si="14"/>
        <v>1362448.9944516975</v>
      </c>
      <c r="AI39" s="238">
        <f t="shared" si="14"/>
        <v>1630950.2615270109</v>
      </c>
      <c r="AJ39" s="238">
        <f t="shared" si="14"/>
        <v>1922962.6319490087</v>
      </c>
      <c r="AK39" s="238">
        <f t="shared" si="14"/>
        <v>2238486.1057176907</v>
      </c>
      <c r="AL39" s="238">
        <f t="shared" si="14"/>
        <v>2577520.6828330569</v>
      </c>
      <c r="AM39" s="238">
        <f t="shared" si="14"/>
        <v>2932229.3288462134</v>
      </c>
      <c r="AN39" s="238">
        <f t="shared" si="14"/>
        <v>3286937.9748593695</v>
      </c>
      <c r="AO39" s="238">
        <f t="shared" si="14"/>
        <v>3641646.6208725255</v>
      </c>
      <c r="AP39" s="238">
        <f t="shared" si="14"/>
        <v>3996355.2668856815</v>
      </c>
      <c r="AQ39" s="238">
        <f t="shared" si="14"/>
        <v>4351063.9128988376</v>
      </c>
    </row>
    <row r="40" spans="1:43" s="14" customFormat="1" ht="15" hidden="1" customHeight="1" outlineLevel="1" x14ac:dyDescent="0.55000000000000004">
      <c r="A40" s="30"/>
      <c r="B40" s="172" t="s">
        <v>134</v>
      </c>
      <c r="C40" s="172" t="s">
        <v>175</v>
      </c>
      <c r="D40" s="172"/>
      <c r="E40" s="236"/>
      <c r="F40" s="208" t="s">
        <v>68</v>
      </c>
      <c r="G40" s="232"/>
      <c r="H40" s="233">
        <v>0</v>
      </c>
      <c r="I40" s="233">
        <v>0</v>
      </c>
      <c r="J40" s="233">
        <v>0</v>
      </c>
      <c r="K40" s="233">
        <v>0</v>
      </c>
      <c r="L40" s="233">
        <v>0</v>
      </c>
      <c r="M40" s="233">
        <v>0</v>
      </c>
      <c r="N40" s="233">
        <v>0</v>
      </c>
      <c r="O40" s="233">
        <v>0</v>
      </c>
      <c r="P40" s="233">
        <v>0</v>
      </c>
      <c r="Q40" s="233">
        <v>0</v>
      </c>
      <c r="R40" s="233">
        <v>0</v>
      </c>
      <c r="S40" s="233">
        <v>0</v>
      </c>
      <c r="T40" s="233">
        <v>0</v>
      </c>
      <c r="U40" s="233">
        <v>0</v>
      </c>
      <c r="V40" s="233">
        <v>0</v>
      </c>
      <c r="W40" s="233">
        <v>0</v>
      </c>
      <c r="X40" s="233">
        <v>0</v>
      </c>
      <c r="Y40" s="233">
        <v>0</v>
      </c>
      <c r="Z40" s="233">
        <v>0</v>
      </c>
      <c r="AA40" s="233">
        <v>0</v>
      </c>
      <c r="AB40" s="233">
        <v>0</v>
      </c>
      <c r="AC40" s="233">
        <v>0</v>
      </c>
      <c r="AD40" s="233">
        <v>0</v>
      </c>
      <c r="AE40" s="233">
        <v>0</v>
      </c>
      <c r="AF40" s="233">
        <v>0</v>
      </c>
      <c r="AG40" s="233">
        <v>0</v>
      </c>
      <c r="AH40" s="233">
        <v>0</v>
      </c>
      <c r="AI40" s="233">
        <v>0</v>
      </c>
      <c r="AJ40" s="233">
        <v>0</v>
      </c>
      <c r="AK40" s="233">
        <v>0</v>
      </c>
      <c r="AL40" s="233">
        <v>0</v>
      </c>
      <c r="AM40" s="233">
        <v>0</v>
      </c>
      <c r="AN40" s="233">
        <v>0</v>
      </c>
      <c r="AO40" s="233">
        <v>0</v>
      </c>
      <c r="AP40" s="233">
        <v>0</v>
      </c>
      <c r="AQ40" s="233">
        <v>0</v>
      </c>
    </row>
    <row r="41" spans="1:43" s="14" customFormat="1" ht="15" hidden="1" customHeight="1" outlineLevel="1" x14ac:dyDescent="0.55000000000000004">
      <c r="A41" s="30"/>
      <c r="B41" s="14" t="s">
        <v>135</v>
      </c>
      <c r="C41" s="14" t="s">
        <v>175</v>
      </c>
      <c r="E41" s="33"/>
      <c r="F41" s="22" t="s">
        <v>68</v>
      </c>
      <c r="G41" s="34"/>
      <c r="H41" s="131">
        <v>0</v>
      </c>
      <c r="I41" s="131">
        <v>0</v>
      </c>
      <c r="J41" s="131">
        <v>0</v>
      </c>
      <c r="K41" s="131">
        <v>0</v>
      </c>
      <c r="L41" s="131">
        <v>0</v>
      </c>
      <c r="M41" s="131">
        <v>0</v>
      </c>
      <c r="N41" s="131">
        <v>0</v>
      </c>
      <c r="O41" s="131">
        <v>0</v>
      </c>
      <c r="P41" s="131">
        <v>0</v>
      </c>
      <c r="Q41" s="131">
        <v>0</v>
      </c>
      <c r="R41" s="131">
        <v>0</v>
      </c>
      <c r="S41" s="131">
        <v>0</v>
      </c>
      <c r="T41" s="131">
        <v>0</v>
      </c>
      <c r="U41" s="131">
        <v>0</v>
      </c>
      <c r="V41" s="131">
        <v>0</v>
      </c>
      <c r="W41" s="131">
        <v>0</v>
      </c>
      <c r="X41" s="131">
        <v>0</v>
      </c>
      <c r="Y41" s="131">
        <v>0</v>
      </c>
      <c r="Z41" s="131">
        <v>0</v>
      </c>
      <c r="AA41" s="131">
        <v>0</v>
      </c>
      <c r="AB41" s="131">
        <v>0</v>
      </c>
      <c r="AC41" s="131">
        <v>0</v>
      </c>
      <c r="AD41" s="131">
        <v>0</v>
      </c>
      <c r="AE41" s="131">
        <v>0</v>
      </c>
      <c r="AF41" s="131">
        <v>0</v>
      </c>
      <c r="AG41" s="131">
        <v>0</v>
      </c>
      <c r="AH41" s="131">
        <v>0</v>
      </c>
      <c r="AI41" s="131">
        <v>0</v>
      </c>
      <c r="AJ41" s="131">
        <v>0</v>
      </c>
      <c r="AK41" s="131">
        <v>0</v>
      </c>
      <c r="AL41" s="131">
        <v>0</v>
      </c>
      <c r="AM41" s="131">
        <v>0</v>
      </c>
      <c r="AN41" s="131">
        <v>0</v>
      </c>
      <c r="AO41" s="131">
        <v>0</v>
      </c>
      <c r="AP41" s="131">
        <v>0</v>
      </c>
      <c r="AQ41" s="131">
        <v>0</v>
      </c>
    </row>
    <row r="42" spans="1:43" s="14" customFormat="1" ht="15" hidden="1" customHeight="1" outlineLevel="1" x14ac:dyDescent="0.55000000000000004">
      <c r="A42" s="30"/>
      <c r="B42" s="172" t="s">
        <v>136</v>
      </c>
      <c r="C42" s="172"/>
      <c r="D42" s="172"/>
      <c r="E42" s="236"/>
      <c r="F42" s="208" t="s">
        <v>68</v>
      </c>
      <c r="G42" s="232"/>
      <c r="H42" s="233">
        <f>(H32+$G$33+SUM($H34:H34))</f>
        <v>50291.547649032218</v>
      </c>
      <c r="I42" s="233">
        <f>(I32+$G$33+SUM($H34:I34))</f>
        <v>0</v>
      </c>
      <c r="J42" s="233">
        <f>(J32+$G$33+SUM($H34:J34))</f>
        <v>0</v>
      </c>
      <c r="K42" s="233">
        <f>(K32+$G$33+SUM($H34:K34))</f>
        <v>0</v>
      </c>
      <c r="L42" s="233">
        <f>(L32+$G$33+SUM($H34:L34))</f>
        <v>0</v>
      </c>
      <c r="M42" s="233">
        <f>(M32+$G$33+SUM($H34:M34))</f>
        <v>0</v>
      </c>
      <c r="N42" s="233">
        <f>(N32+$G$33+SUM($H34:N34))</f>
        <v>0</v>
      </c>
      <c r="O42" s="233">
        <f>(O32+$G$33+SUM($H34:O34))</f>
        <v>0</v>
      </c>
      <c r="P42" s="233">
        <f>(P32+$G$33+SUM($H34:P34))</f>
        <v>0</v>
      </c>
      <c r="Q42" s="233">
        <f>(Q32+$G$33+SUM($H34:Q34))</f>
        <v>0</v>
      </c>
      <c r="R42" s="233">
        <f>(R32+$G$33+SUM($H34:R34))</f>
        <v>0</v>
      </c>
      <c r="S42" s="233">
        <f>(S32+$G$33+SUM($H34:S34))</f>
        <v>0</v>
      </c>
      <c r="T42" s="233">
        <f>(T32+$G$33+SUM($H34:T34))</f>
        <v>0</v>
      </c>
      <c r="U42" s="233">
        <f>(U32+$G$33+SUM($H34:U34))</f>
        <v>0</v>
      </c>
      <c r="V42" s="233">
        <f>(V32+$G$33+SUM($H34:V34))</f>
        <v>0</v>
      </c>
      <c r="W42" s="233">
        <f>(W32+$G$33+SUM($H34:W34))</f>
        <v>0</v>
      </c>
      <c r="X42" s="233">
        <f>(X32+$G$33+SUM($H34:X34))</f>
        <v>8937.3819298697636</v>
      </c>
      <c r="Y42" s="233">
        <f>(Y32+$G$33+SUM($H34:Y34))</f>
        <v>40250.219497843413</v>
      </c>
      <c r="Z42" s="233">
        <f>(Z32+$G$33+SUM($H34:Z34))</f>
        <v>93938.512703920715</v>
      </c>
      <c r="AA42" s="233">
        <f>(AA32+$G$33+SUM($H34:AA34))</f>
        <v>170002.26154810167</v>
      </c>
      <c r="AB42" s="233">
        <f>(AB32+$G$33+SUM($H34:AB34))</f>
        <v>268441.46603038628</v>
      </c>
      <c r="AC42" s="233">
        <f>(AC32+$G$33+SUM($H34:AC34))</f>
        <v>389256.12615077454</v>
      </c>
      <c r="AD42" s="233">
        <f>(AD32+$G$33+SUM($H34:AD34))</f>
        <v>532446.24190926645</v>
      </c>
      <c r="AE42" s="233">
        <f>(AE32+$G$33+SUM($H34:AE34))</f>
        <v>698011.81330586202</v>
      </c>
      <c r="AF42" s="233">
        <f>(AF32+$G$33+SUM($H34:AF34))</f>
        <v>895979.77034112287</v>
      </c>
      <c r="AG42" s="233">
        <f>(AG32+$G$33+SUM($H34:AG34))</f>
        <v>1117458.830723068</v>
      </c>
      <c r="AH42" s="233">
        <f>(AH32+$G$33+SUM($H34:AH34))</f>
        <v>1362448.9944516975</v>
      </c>
      <c r="AI42" s="233">
        <f>(AI32+$G$33+SUM($H34:AI34))</f>
        <v>1630950.2615270109</v>
      </c>
      <c r="AJ42" s="233">
        <f>(AJ32+$G$33+SUM($H34:AJ34))</f>
        <v>1922962.6319490087</v>
      </c>
      <c r="AK42" s="233">
        <f>(AK32+$G$33+SUM($H34:AK34))</f>
        <v>2238486.1057176907</v>
      </c>
      <c r="AL42" s="233">
        <f>(AL32+$G$33+SUM($H34:AL34))</f>
        <v>2577520.6828330569</v>
      </c>
      <c r="AM42" s="233">
        <f>(AM32+$G$33+SUM($H34:AM34))</f>
        <v>2932229.3288462134</v>
      </c>
      <c r="AN42" s="233">
        <f>(AN32+$G$33+SUM($H34:AN34))</f>
        <v>3286937.9748593695</v>
      </c>
      <c r="AO42" s="233">
        <f>(AO32+$G$33+SUM($H34:AO34))</f>
        <v>3641646.6208725255</v>
      </c>
      <c r="AP42" s="233">
        <f>(AP32+$G$33+SUM($H34:AP34))</f>
        <v>3996355.2668856815</v>
      </c>
      <c r="AQ42" s="233">
        <f>(AQ32+$G$33+SUM($H34:AQ34))</f>
        <v>4351063.9128988376</v>
      </c>
    </row>
    <row r="43" spans="1:43" s="15" customFormat="1" ht="30" customHeight="1" collapsed="1" x14ac:dyDescent="0.55000000000000004">
      <c r="A43" s="36"/>
      <c r="B43" s="15" t="s">
        <v>132</v>
      </c>
      <c r="E43" s="41"/>
      <c r="F43" s="35" t="s">
        <v>68</v>
      </c>
      <c r="G43" s="143"/>
      <c r="H43" s="143">
        <f t="shared" ref="H43:AQ43" si="15">H37+H39</f>
        <v>56022.5000299846</v>
      </c>
      <c r="I43" s="143">
        <f t="shared" si="15"/>
        <v>9638.0952380952385</v>
      </c>
      <c r="J43" s="143">
        <f t="shared" si="15"/>
        <v>17473.809523809523</v>
      </c>
      <c r="K43" s="143">
        <f t="shared" si="15"/>
        <v>17261.904761904763</v>
      </c>
      <c r="L43" s="143">
        <f t="shared" si="15"/>
        <v>17050</v>
      </c>
      <c r="M43" s="143">
        <f t="shared" si="15"/>
        <v>16838.095238095237</v>
      </c>
      <c r="N43" s="143">
        <f t="shared" si="15"/>
        <v>16626.190476190477</v>
      </c>
      <c r="O43" s="143">
        <f t="shared" si="15"/>
        <v>16414.285714285714</v>
      </c>
      <c r="P43" s="143">
        <f t="shared" si="15"/>
        <v>16202.380952380952</v>
      </c>
      <c r="Q43" s="143">
        <f t="shared" si="15"/>
        <v>15990.476190476191</v>
      </c>
      <c r="R43" s="143">
        <f t="shared" si="15"/>
        <v>15778.571428571428</v>
      </c>
      <c r="S43" s="143">
        <f t="shared" si="15"/>
        <v>15566.666666666666</v>
      </c>
      <c r="T43" s="143">
        <f t="shared" si="15"/>
        <v>23883.299085322735</v>
      </c>
      <c r="U43" s="143">
        <f t="shared" si="15"/>
        <v>23569.256153590897</v>
      </c>
      <c r="V43" s="143">
        <f t="shared" si="15"/>
        <v>23255.21322185906</v>
      </c>
      <c r="W43" s="143">
        <f t="shared" si="15"/>
        <v>22941.170290127222</v>
      </c>
      <c r="X43" s="143">
        <f t="shared" si="15"/>
        <v>31564.509288265148</v>
      </c>
      <c r="Y43" s="143">
        <f t="shared" si="15"/>
        <v>62563.303924506959</v>
      </c>
      <c r="Z43" s="143">
        <f t="shared" si="15"/>
        <v>115937.55419885242</v>
      </c>
      <c r="AA43" s="143">
        <f t="shared" si="15"/>
        <v>191687.26011130156</v>
      </c>
      <c r="AB43" s="143">
        <f t="shared" si="15"/>
        <v>289812.42166185431</v>
      </c>
      <c r="AC43" s="143">
        <f t="shared" si="15"/>
        <v>410313.03885051073</v>
      </c>
      <c r="AD43" s="143">
        <f t="shared" si="15"/>
        <v>553189.11167727085</v>
      </c>
      <c r="AE43" s="143">
        <f t="shared" si="15"/>
        <v>718440.64014213451</v>
      </c>
      <c r="AF43" s="143">
        <f t="shared" si="15"/>
        <v>916094.55424566357</v>
      </c>
      <c r="AG43" s="143">
        <f t="shared" si="15"/>
        <v>1137259.5716958768</v>
      </c>
      <c r="AH43" s="143">
        <f t="shared" si="15"/>
        <v>1381935.6924927745</v>
      </c>
      <c r="AI43" s="143">
        <f t="shared" si="15"/>
        <v>1650122.9166363562</v>
      </c>
      <c r="AJ43" s="143">
        <f t="shared" si="15"/>
        <v>1941821.2441266221</v>
      </c>
      <c r="AK43" s="143">
        <f t="shared" si="15"/>
        <v>2257030.6749635721</v>
      </c>
      <c r="AL43" s="143">
        <f t="shared" si="15"/>
        <v>2595751.2091472065</v>
      </c>
      <c r="AM43" s="143">
        <f t="shared" si="15"/>
        <v>2950145.8122286312</v>
      </c>
      <c r="AN43" s="143">
        <f t="shared" si="15"/>
        <v>3304540.4153100555</v>
      </c>
      <c r="AO43" s="143">
        <f t="shared" si="15"/>
        <v>3658935.0183914797</v>
      </c>
      <c r="AP43" s="143">
        <f t="shared" si="15"/>
        <v>4013329.621472904</v>
      </c>
      <c r="AQ43" s="143">
        <f t="shared" si="15"/>
        <v>4367724.2245543282</v>
      </c>
    </row>
    <row r="44" spans="1:43" s="15" customFormat="1" ht="30" customHeight="1" x14ac:dyDescent="0.55000000000000004">
      <c r="A44" s="36"/>
      <c r="B44" s="175" t="s">
        <v>129</v>
      </c>
      <c r="C44" s="175"/>
      <c r="D44" s="175"/>
      <c r="E44" s="237"/>
      <c r="F44" s="179" t="s">
        <v>68</v>
      </c>
      <c r="G44" s="238"/>
      <c r="H44" s="238">
        <f t="shared" ref="H44:AQ44" si="16">SUM(H45:H47)</f>
        <v>56022.5000299846</v>
      </c>
      <c r="I44" s="238">
        <f t="shared" si="16"/>
        <v>9638.0952380952076</v>
      </c>
      <c r="J44" s="238">
        <f t="shared" si="16"/>
        <v>17473.809523809527</v>
      </c>
      <c r="K44" s="238">
        <f t="shared" si="16"/>
        <v>17261.904761904734</v>
      </c>
      <c r="L44" s="238">
        <f t="shared" si="16"/>
        <v>17050</v>
      </c>
      <c r="M44" s="238">
        <f t="shared" si="16"/>
        <v>16838.095238095149</v>
      </c>
      <c r="N44" s="238">
        <f t="shared" si="16"/>
        <v>16626.190476190299</v>
      </c>
      <c r="O44" s="238">
        <f t="shared" si="16"/>
        <v>16414.285714285565</v>
      </c>
      <c r="P44" s="238">
        <f t="shared" si="16"/>
        <v>16202.38095238083</v>
      </c>
      <c r="Q44" s="238">
        <f t="shared" si="16"/>
        <v>15990.476190476213</v>
      </c>
      <c r="R44" s="238">
        <f t="shared" si="16"/>
        <v>15778.571428571362</v>
      </c>
      <c r="S44" s="238">
        <f t="shared" si="16"/>
        <v>15566.666666666628</v>
      </c>
      <c r="T44" s="238">
        <f t="shared" si="16"/>
        <v>23883.299085322651</v>
      </c>
      <c r="U44" s="238">
        <f t="shared" si="16"/>
        <v>23569.256153590861</v>
      </c>
      <c r="V44" s="238">
        <f t="shared" si="16"/>
        <v>23255.213221858954</v>
      </c>
      <c r="W44" s="238">
        <f t="shared" si="16"/>
        <v>22941.170290127164</v>
      </c>
      <c r="X44" s="238">
        <f t="shared" si="16"/>
        <v>31564.509288265137</v>
      </c>
      <c r="Y44" s="238">
        <f t="shared" si="16"/>
        <v>62563.303924506879</v>
      </c>
      <c r="Z44" s="238">
        <f t="shared" si="16"/>
        <v>115937.55419885227</v>
      </c>
      <c r="AA44" s="238">
        <f t="shared" si="16"/>
        <v>191687.26011130132</v>
      </c>
      <c r="AB44" s="238">
        <f t="shared" si="16"/>
        <v>289812.42166185402</v>
      </c>
      <c r="AC44" s="238">
        <f t="shared" si="16"/>
        <v>410313.03885051049</v>
      </c>
      <c r="AD44" s="238">
        <f t="shared" si="16"/>
        <v>553189.11167727062</v>
      </c>
      <c r="AE44" s="238">
        <f t="shared" si="16"/>
        <v>718440.64014213439</v>
      </c>
      <c r="AF44" s="238">
        <f t="shared" si="16"/>
        <v>916094.55424566334</v>
      </c>
      <c r="AG44" s="238">
        <f t="shared" si="16"/>
        <v>1137259.5716958765</v>
      </c>
      <c r="AH44" s="238">
        <f t="shared" si="16"/>
        <v>1381935.6924927742</v>
      </c>
      <c r="AI44" s="238">
        <f t="shared" si="16"/>
        <v>1650122.9166363557</v>
      </c>
      <c r="AJ44" s="238">
        <f t="shared" si="16"/>
        <v>1941821.2441266216</v>
      </c>
      <c r="AK44" s="238">
        <f t="shared" si="16"/>
        <v>2257030.6749635721</v>
      </c>
      <c r="AL44" s="238">
        <f t="shared" si="16"/>
        <v>2595751.2091472065</v>
      </c>
      <c r="AM44" s="238">
        <f t="shared" si="16"/>
        <v>2950145.8122286303</v>
      </c>
      <c r="AN44" s="238">
        <f t="shared" si="16"/>
        <v>3304540.415310055</v>
      </c>
      <c r="AO44" s="238">
        <f t="shared" si="16"/>
        <v>3658935.0183914788</v>
      </c>
      <c r="AP44" s="238">
        <f t="shared" si="16"/>
        <v>4013329.6214729026</v>
      </c>
      <c r="AQ44" s="238">
        <f t="shared" si="16"/>
        <v>4367724.2245543264</v>
      </c>
    </row>
    <row r="45" spans="1:43" s="14" customFormat="1" ht="15" hidden="1" customHeight="1" outlineLevel="1" x14ac:dyDescent="0.55000000000000004">
      <c r="A45" s="30"/>
      <c r="B45" s="14" t="s">
        <v>137</v>
      </c>
      <c r="F45" s="22" t="s">
        <v>68</v>
      </c>
      <c r="G45" s="131">
        <f>G33</f>
        <v>122704.78589419351</v>
      </c>
      <c r="H45" s="131">
        <f t="shared" ref="H45:AQ45" si="17">G45+H33</f>
        <v>122704.78589419351</v>
      </c>
      <c r="I45" s="131">
        <f t="shared" si="17"/>
        <v>122704.78589419351</v>
      </c>
      <c r="J45" s="131">
        <f t="shared" si="17"/>
        <v>122704.78589419351</v>
      </c>
      <c r="K45" s="131">
        <f t="shared" si="17"/>
        <v>122704.78589419351</v>
      </c>
      <c r="L45" s="131">
        <f t="shared" si="17"/>
        <v>122704.78589419351</v>
      </c>
      <c r="M45" s="131">
        <f t="shared" si="17"/>
        <v>122704.78589419351</v>
      </c>
      <c r="N45" s="131">
        <f t="shared" si="17"/>
        <v>122704.78589419351</v>
      </c>
      <c r="O45" s="131">
        <f t="shared" si="17"/>
        <v>122704.78589419351</v>
      </c>
      <c r="P45" s="131">
        <f t="shared" si="17"/>
        <v>122704.78589419351</v>
      </c>
      <c r="Q45" s="131">
        <f t="shared" si="17"/>
        <v>122704.78589419351</v>
      </c>
      <c r="R45" s="131">
        <f t="shared" si="17"/>
        <v>122704.78589419351</v>
      </c>
      <c r="S45" s="131">
        <f t="shared" si="17"/>
        <v>122704.78589419351</v>
      </c>
      <c r="T45" s="131">
        <f t="shared" si="17"/>
        <v>122704.78589419351</v>
      </c>
      <c r="U45" s="131">
        <f t="shared" si="17"/>
        <v>122704.78589419351</v>
      </c>
      <c r="V45" s="131">
        <f t="shared" si="17"/>
        <v>122704.78589419351</v>
      </c>
      <c r="W45" s="131">
        <f t="shared" si="17"/>
        <v>122704.78589419351</v>
      </c>
      <c r="X45" s="131">
        <f t="shared" si="17"/>
        <v>122704.78589419351</v>
      </c>
      <c r="Y45" s="131">
        <f t="shared" si="17"/>
        <v>122704.78589419351</v>
      </c>
      <c r="Z45" s="131">
        <f t="shared" si="17"/>
        <v>122704.78589419351</v>
      </c>
      <c r="AA45" s="131">
        <f t="shared" si="17"/>
        <v>122704.78589419351</v>
      </c>
      <c r="AB45" s="131">
        <f t="shared" si="17"/>
        <v>122704.78589419351</v>
      </c>
      <c r="AC45" s="131">
        <f t="shared" si="17"/>
        <v>122704.78589419351</v>
      </c>
      <c r="AD45" s="131">
        <f t="shared" si="17"/>
        <v>122704.78589419351</v>
      </c>
      <c r="AE45" s="131">
        <f t="shared" si="17"/>
        <v>122704.78589419351</v>
      </c>
      <c r="AF45" s="131">
        <f t="shared" si="17"/>
        <v>122704.78589419351</v>
      </c>
      <c r="AG45" s="131">
        <f t="shared" si="17"/>
        <v>122704.78589419351</v>
      </c>
      <c r="AH45" s="131">
        <f t="shared" si="17"/>
        <v>122704.78589419351</v>
      </c>
      <c r="AI45" s="131">
        <f t="shared" si="17"/>
        <v>122704.78589419351</v>
      </c>
      <c r="AJ45" s="131">
        <f t="shared" si="17"/>
        <v>122704.78589419351</v>
      </c>
      <c r="AK45" s="131">
        <f t="shared" si="17"/>
        <v>122704.78589419351</v>
      </c>
      <c r="AL45" s="131">
        <f t="shared" si="17"/>
        <v>122704.78589419351</v>
      </c>
      <c r="AM45" s="131">
        <f t="shared" si="17"/>
        <v>122704.78589419351</v>
      </c>
      <c r="AN45" s="131">
        <f t="shared" si="17"/>
        <v>122704.78589419351</v>
      </c>
      <c r="AO45" s="131">
        <f t="shared" si="17"/>
        <v>122704.78589419351</v>
      </c>
      <c r="AP45" s="131">
        <f t="shared" si="17"/>
        <v>122704.78589419351</v>
      </c>
      <c r="AQ45" s="131">
        <f t="shared" si="17"/>
        <v>122704.78589419351</v>
      </c>
    </row>
    <row r="46" spans="1:43" s="14" customFormat="1" ht="15" hidden="1" customHeight="1" outlineLevel="1" x14ac:dyDescent="0.55000000000000004">
      <c r="A46" s="30"/>
      <c r="B46" s="172" t="s">
        <v>138</v>
      </c>
      <c r="C46" s="172"/>
      <c r="D46" s="172"/>
      <c r="E46" s="172"/>
      <c r="F46" s="208" t="s">
        <v>68</v>
      </c>
      <c r="G46" s="233"/>
      <c r="H46" s="233">
        <f t="shared" ref="H46:AQ46" si="18">G46+H34</f>
        <v>0</v>
      </c>
      <c r="I46" s="233">
        <f t="shared" si="18"/>
        <v>29318.390596129058</v>
      </c>
      <c r="J46" s="233">
        <f t="shared" si="18"/>
        <v>148949.62884129037</v>
      </c>
      <c r="K46" s="233">
        <f t="shared" si="18"/>
        <v>256059.56708645163</v>
      </c>
      <c r="L46" s="233">
        <f t="shared" si="18"/>
        <v>363169.50533161295</v>
      </c>
      <c r="M46" s="233">
        <f t="shared" si="18"/>
        <v>474800.7435767742</v>
      </c>
      <c r="N46" s="233">
        <f t="shared" si="18"/>
        <v>576076.22900491953</v>
      </c>
      <c r="O46" s="233">
        <f t="shared" si="18"/>
        <v>666995.96161604906</v>
      </c>
      <c r="P46" s="233">
        <f t="shared" si="18"/>
        <v>747559.94141016272</v>
      </c>
      <c r="Q46" s="233">
        <f t="shared" si="18"/>
        <v>807412.41557024466</v>
      </c>
      <c r="R46" s="233">
        <f t="shared" si="18"/>
        <v>846553.38409629464</v>
      </c>
      <c r="S46" s="233">
        <f t="shared" si="18"/>
        <v>854627.09417129704</v>
      </c>
      <c r="T46" s="233">
        <f t="shared" si="18"/>
        <v>914057.36429994414</v>
      </c>
      <c r="U46" s="233">
        <f t="shared" si="18"/>
        <v>932263.3833980388</v>
      </c>
      <c r="V46" s="233">
        <f t="shared" si="18"/>
        <v>961350.95075115934</v>
      </c>
      <c r="W46" s="233">
        <f t="shared" si="18"/>
        <v>979556.969849254</v>
      </c>
      <c r="X46" s="233">
        <f t="shared" si="18"/>
        <v>979556.969849254</v>
      </c>
      <c r="Y46" s="233">
        <f t="shared" si="18"/>
        <v>979556.969849254</v>
      </c>
      <c r="Z46" s="233">
        <f t="shared" si="18"/>
        <v>979556.969849254</v>
      </c>
      <c r="AA46" s="233">
        <f t="shared" si="18"/>
        <v>979556.969849254</v>
      </c>
      <c r="AB46" s="233">
        <f t="shared" si="18"/>
        <v>979556.969849254</v>
      </c>
      <c r="AC46" s="233">
        <f t="shared" si="18"/>
        <v>979556.969849254</v>
      </c>
      <c r="AD46" s="233">
        <f t="shared" si="18"/>
        <v>979556.969849254</v>
      </c>
      <c r="AE46" s="233">
        <f t="shared" si="18"/>
        <v>979556.969849254</v>
      </c>
      <c r="AF46" s="233">
        <f t="shared" si="18"/>
        <v>979556.969849254</v>
      </c>
      <c r="AG46" s="233">
        <f t="shared" si="18"/>
        <v>979556.969849254</v>
      </c>
      <c r="AH46" s="233">
        <f t="shared" si="18"/>
        <v>979556.969849254</v>
      </c>
      <c r="AI46" s="233">
        <f t="shared" si="18"/>
        <v>979556.969849254</v>
      </c>
      <c r="AJ46" s="233">
        <f t="shared" si="18"/>
        <v>979556.969849254</v>
      </c>
      <c r="AK46" s="233">
        <f t="shared" si="18"/>
        <v>979556.969849254</v>
      </c>
      <c r="AL46" s="233">
        <f t="shared" si="18"/>
        <v>979556.969849254</v>
      </c>
      <c r="AM46" s="233">
        <f t="shared" si="18"/>
        <v>979556.969849254</v>
      </c>
      <c r="AN46" s="233">
        <f t="shared" si="18"/>
        <v>979556.969849254</v>
      </c>
      <c r="AO46" s="233">
        <f t="shared" si="18"/>
        <v>979556.969849254</v>
      </c>
      <c r="AP46" s="233">
        <f t="shared" si="18"/>
        <v>979556.969849254</v>
      </c>
      <c r="AQ46" s="233">
        <f t="shared" si="18"/>
        <v>979556.969849254</v>
      </c>
    </row>
    <row r="47" spans="1:43" s="14" customFormat="1" ht="15" hidden="1" customHeight="1" outlineLevel="1" x14ac:dyDescent="0.55000000000000004">
      <c r="A47" s="30"/>
      <c r="B47" s="14" t="s">
        <v>139</v>
      </c>
      <c r="E47" s="33"/>
      <c r="F47" s="22" t="s">
        <v>68</v>
      </c>
      <c r="G47" s="131"/>
      <c r="H47" s="131">
        <f t="shared" ref="H47:AQ47" si="19">H21+G47</f>
        <v>-66682.285864208912</v>
      </c>
      <c r="I47" s="131">
        <f t="shared" si="19"/>
        <v>-142385.08125222736</v>
      </c>
      <c r="J47" s="131">
        <f t="shared" si="19"/>
        <v>-254180.60521167435</v>
      </c>
      <c r="K47" s="131">
        <f t="shared" si="19"/>
        <v>-361502.44821874041</v>
      </c>
      <c r="L47" s="131">
        <f t="shared" si="19"/>
        <v>-468824.29122580646</v>
      </c>
      <c r="M47" s="131">
        <f t="shared" si="19"/>
        <v>-580667.43423287256</v>
      </c>
      <c r="N47" s="131">
        <f t="shared" si="19"/>
        <v>-682154.82442292268</v>
      </c>
      <c r="O47" s="131">
        <f t="shared" si="19"/>
        <v>-773286.46179595694</v>
      </c>
      <c r="P47" s="131">
        <f t="shared" si="19"/>
        <v>-854062.34635197534</v>
      </c>
      <c r="Q47" s="131">
        <f t="shared" si="19"/>
        <v>-914126.7252739619</v>
      </c>
      <c r="R47" s="131">
        <f t="shared" si="19"/>
        <v>-953479.59856191673</v>
      </c>
      <c r="S47" s="131">
        <f t="shared" si="19"/>
        <v>-961765.21339882386</v>
      </c>
      <c r="T47" s="131">
        <f t="shared" si="19"/>
        <v>-1012878.8511088149</v>
      </c>
      <c r="U47" s="131">
        <f t="shared" si="19"/>
        <v>-1031398.9131386414</v>
      </c>
      <c r="V47" s="131">
        <f t="shared" si="19"/>
        <v>-1060800.5234234938</v>
      </c>
      <c r="W47" s="131">
        <f t="shared" si="19"/>
        <v>-1079320.5854533203</v>
      </c>
      <c r="X47" s="131">
        <f t="shared" si="19"/>
        <v>-1070697.2464551823</v>
      </c>
      <c r="Y47" s="131">
        <f t="shared" si="19"/>
        <v>-1039698.4518189406</v>
      </c>
      <c r="Z47" s="131">
        <f t="shared" si="19"/>
        <v>-986324.20154459518</v>
      </c>
      <c r="AA47" s="131">
        <f t="shared" si="19"/>
        <v>-910574.49563214614</v>
      </c>
      <c r="AB47" s="131">
        <f t="shared" si="19"/>
        <v>-812449.33408159344</v>
      </c>
      <c r="AC47" s="131">
        <f t="shared" si="19"/>
        <v>-691948.71689293697</v>
      </c>
      <c r="AD47" s="131">
        <f t="shared" si="19"/>
        <v>-549072.64406617684</v>
      </c>
      <c r="AE47" s="131">
        <f t="shared" si="19"/>
        <v>-383821.11560131307</v>
      </c>
      <c r="AF47" s="131">
        <f t="shared" si="19"/>
        <v>-186167.20149778412</v>
      </c>
      <c r="AG47" s="131">
        <f t="shared" si="19"/>
        <v>34997.81595242914</v>
      </c>
      <c r="AH47" s="131">
        <f t="shared" si="19"/>
        <v>279673.93674932665</v>
      </c>
      <c r="AI47" s="131">
        <f t="shared" si="19"/>
        <v>547861.16089290834</v>
      </c>
      <c r="AJ47" s="131">
        <f t="shared" si="19"/>
        <v>839559.48838317429</v>
      </c>
      <c r="AK47" s="131">
        <f t="shared" si="19"/>
        <v>1154768.9192201246</v>
      </c>
      <c r="AL47" s="131">
        <f t="shared" si="19"/>
        <v>1493489.453403759</v>
      </c>
      <c r="AM47" s="131">
        <f t="shared" si="19"/>
        <v>1847884.0564851831</v>
      </c>
      <c r="AN47" s="131">
        <f t="shared" si="19"/>
        <v>2202278.6595666073</v>
      </c>
      <c r="AO47" s="131">
        <f t="shared" si="19"/>
        <v>2556673.2626480311</v>
      </c>
      <c r="AP47" s="131">
        <f t="shared" si="19"/>
        <v>2911067.8657294549</v>
      </c>
      <c r="AQ47" s="131">
        <f t="shared" si="19"/>
        <v>3265462.4688108787</v>
      </c>
    </row>
    <row r="48" spans="1:43" s="15" customFormat="1" ht="30" customHeight="1" collapsed="1" x14ac:dyDescent="0.55000000000000004">
      <c r="A48" s="36"/>
      <c r="B48" s="175" t="s">
        <v>130</v>
      </c>
      <c r="C48" s="175"/>
      <c r="D48" s="213"/>
      <c r="E48" s="237"/>
      <c r="F48" s="179" t="s">
        <v>68</v>
      </c>
      <c r="G48" s="180"/>
      <c r="H48" s="238">
        <f t="shared" ref="H48:AQ48" si="20">SUM(H49:H50)</f>
        <v>0</v>
      </c>
      <c r="I48" s="238">
        <f t="shared" si="20"/>
        <v>0</v>
      </c>
      <c r="J48" s="238">
        <f t="shared" si="20"/>
        <v>0</v>
      </c>
      <c r="K48" s="238">
        <f t="shared" si="20"/>
        <v>0</v>
      </c>
      <c r="L48" s="238">
        <f t="shared" si="20"/>
        <v>0</v>
      </c>
      <c r="M48" s="238">
        <f t="shared" si="20"/>
        <v>0</v>
      </c>
      <c r="N48" s="238">
        <f t="shared" si="20"/>
        <v>0</v>
      </c>
      <c r="O48" s="238">
        <f t="shared" si="20"/>
        <v>0</v>
      </c>
      <c r="P48" s="238">
        <f t="shared" si="20"/>
        <v>0</v>
      </c>
      <c r="Q48" s="238">
        <f t="shared" si="20"/>
        <v>0</v>
      </c>
      <c r="R48" s="238">
        <f t="shared" si="20"/>
        <v>0</v>
      </c>
      <c r="S48" s="238">
        <f t="shared" si="20"/>
        <v>0</v>
      </c>
      <c r="T48" s="238">
        <f t="shared" si="20"/>
        <v>0</v>
      </c>
      <c r="U48" s="238">
        <f t="shared" si="20"/>
        <v>0</v>
      </c>
      <c r="V48" s="238">
        <f t="shared" si="20"/>
        <v>0</v>
      </c>
      <c r="W48" s="238">
        <f t="shared" si="20"/>
        <v>0</v>
      </c>
      <c r="X48" s="238">
        <f t="shared" si="20"/>
        <v>0</v>
      </c>
      <c r="Y48" s="238">
        <f t="shared" si="20"/>
        <v>0</v>
      </c>
      <c r="Z48" s="238">
        <f t="shared" si="20"/>
        <v>0</v>
      </c>
      <c r="AA48" s="238">
        <f t="shared" si="20"/>
        <v>0</v>
      </c>
      <c r="AB48" s="238">
        <f t="shared" si="20"/>
        <v>0</v>
      </c>
      <c r="AC48" s="238">
        <f t="shared" si="20"/>
        <v>0</v>
      </c>
      <c r="AD48" s="238">
        <f t="shared" si="20"/>
        <v>0</v>
      </c>
      <c r="AE48" s="238">
        <f t="shared" si="20"/>
        <v>0</v>
      </c>
      <c r="AF48" s="238">
        <f t="shared" si="20"/>
        <v>0</v>
      </c>
      <c r="AG48" s="238">
        <f t="shared" si="20"/>
        <v>0</v>
      </c>
      <c r="AH48" s="238">
        <f t="shared" si="20"/>
        <v>0</v>
      </c>
      <c r="AI48" s="238">
        <f t="shared" si="20"/>
        <v>0</v>
      </c>
      <c r="AJ48" s="238">
        <f t="shared" si="20"/>
        <v>0</v>
      </c>
      <c r="AK48" s="238">
        <f t="shared" si="20"/>
        <v>0</v>
      </c>
      <c r="AL48" s="238">
        <f t="shared" si="20"/>
        <v>0</v>
      </c>
      <c r="AM48" s="238">
        <f t="shared" si="20"/>
        <v>0</v>
      </c>
      <c r="AN48" s="238">
        <f t="shared" si="20"/>
        <v>0</v>
      </c>
      <c r="AO48" s="238">
        <f t="shared" si="20"/>
        <v>0</v>
      </c>
      <c r="AP48" s="238">
        <f t="shared" si="20"/>
        <v>0</v>
      </c>
      <c r="AQ48" s="238">
        <f t="shared" si="20"/>
        <v>0</v>
      </c>
    </row>
    <row r="49" spans="1:43" s="14" customFormat="1" ht="15" hidden="1" customHeight="1" outlineLevel="1" x14ac:dyDescent="0.55000000000000004">
      <c r="A49" s="30"/>
      <c r="B49" s="14" t="s">
        <v>140</v>
      </c>
      <c r="C49" s="14" t="s">
        <v>175</v>
      </c>
      <c r="D49" s="31"/>
      <c r="F49" s="22" t="s">
        <v>68</v>
      </c>
      <c r="G49" s="131"/>
      <c r="H49" s="131">
        <v>0</v>
      </c>
      <c r="I49" s="131">
        <v>0</v>
      </c>
      <c r="J49" s="131">
        <v>0</v>
      </c>
      <c r="K49" s="131">
        <v>0</v>
      </c>
      <c r="L49" s="131">
        <v>0</v>
      </c>
      <c r="M49" s="131">
        <v>0</v>
      </c>
      <c r="N49" s="131">
        <v>0</v>
      </c>
      <c r="O49" s="131">
        <v>0</v>
      </c>
      <c r="P49" s="131">
        <v>0</v>
      </c>
      <c r="Q49" s="131">
        <v>0</v>
      </c>
      <c r="R49" s="131">
        <v>0</v>
      </c>
      <c r="S49" s="131">
        <v>0</v>
      </c>
      <c r="T49" s="131">
        <v>0</v>
      </c>
      <c r="U49" s="131">
        <v>0</v>
      </c>
      <c r="V49" s="131">
        <v>0</v>
      </c>
      <c r="W49" s="131">
        <v>0</v>
      </c>
      <c r="X49" s="131">
        <v>0</v>
      </c>
      <c r="Y49" s="131">
        <v>0</v>
      </c>
      <c r="Z49" s="131">
        <v>0</v>
      </c>
      <c r="AA49" s="131">
        <v>0</v>
      </c>
      <c r="AB49" s="131">
        <v>0</v>
      </c>
      <c r="AC49" s="131">
        <v>0</v>
      </c>
      <c r="AD49" s="131">
        <v>0</v>
      </c>
      <c r="AE49" s="131">
        <v>0</v>
      </c>
      <c r="AF49" s="131">
        <v>0</v>
      </c>
      <c r="AG49" s="131">
        <v>0</v>
      </c>
      <c r="AH49" s="131">
        <v>0</v>
      </c>
      <c r="AI49" s="131">
        <v>0</v>
      </c>
      <c r="AJ49" s="131">
        <v>0</v>
      </c>
      <c r="AK49" s="131">
        <v>0</v>
      </c>
      <c r="AL49" s="131">
        <v>0</v>
      </c>
      <c r="AM49" s="131">
        <v>0</v>
      </c>
      <c r="AN49" s="131">
        <v>0</v>
      </c>
      <c r="AO49" s="131">
        <v>0</v>
      </c>
      <c r="AP49" s="131">
        <v>0</v>
      </c>
      <c r="AQ49" s="131">
        <v>0</v>
      </c>
    </row>
    <row r="50" spans="1:43" s="14" customFormat="1" ht="15" hidden="1" customHeight="1" outlineLevel="1" x14ac:dyDescent="0.55000000000000004">
      <c r="A50" s="30"/>
      <c r="B50" s="172" t="s">
        <v>141</v>
      </c>
      <c r="C50" s="172" t="s">
        <v>175</v>
      </c>
      <c r="D50" s="215"/>
      <c r="E50" s="172"/>
      <c r="F50" s="208" t="s">
        <v>68</v>
      </c>
      <c r="G50" s="233"/>
      <c r="H50" s="233">
        <v>0</v>
      </c>
      <c r="I50" s="233">
        <v>0</v>
      </c>
      <c r="J50" s="233">
        <v>0</v>
      </c>
      <c r="K50" s="233">
        <v>0</v>
      </c>
      <c r="L50" s="233">
        <v>0</v>
      </c>
      <c r="M50" s="233">
        <v>0</v>
      </c>
      <c r="N50" s="233">
        <v>0</v>
      </c>
      <c r="O50" s="233">
        <v>0</v>
      </c>
      <c r="P50" s="233">
        <v>0</v>
      </c>
      <c r="Q50" s="233">
        <v>0</v>
      </c>
      <c r="R50" s="233">
        <v>0</v>
      </c>
      <c r="S50" s="233">
        <v>0</v>
      </c>
      <c r="T50" s="233">
        <v>0</v>
      </c>
      <c r="U50" s="233">
        <v>0</v>
      </c>
      <c r="V50" s="233">
        <v>0</v>
      </c>
      <c r="W50" s="233">
        <v>0</v>
      </c>
      <c r="X50" s="233">
        <v>0</v>
      </c>
      <c r="Y50" s="233">
        <v>0</v>
      </c>
      <c r="Z50" s="233">
        <v>0</v>
      </c>
      <c r="AA50" s="233">
        <v>0</v>
      </c>
      <c r="AB50" s="233">
        <v>0</v>
      </c>
      <c r="AC50" s="233">
        <v>0</v>
      </c>
      <c r="AD50" s="233">
        <v>0</v>
      </c>
      <c r="AE50" s="233">
        <v>0</v>
      </c>
      <c r="AF50" s="233">
        <v>0</v>
      </c>
      <c r="AG50" s="233">
        <v>0</v>
      </c>
      <c r="AH50" s="233">
        <v>0</v>
      </c>
      <c r="AI50" s="233">
        <v>0</v>
      </c>
      <c r="AJ50" s="233">
        <v>0</v>
      </c>
      <c r="AK50" s="233">
        <v>0</v>
      </c>
      <c r="AL50" s="233">
        <v>0</v>
      </c>
      <c r="AM50" s="233">
        <v>0</v>
      </c>
      <c r="AN50" s="233">
        <v>0</v>
      </c>
      <c r="AO50" s="233">
        <v>0</v>
      </c>
      <c r="AP50" s="233">
        <v>0</v>
      </c>
      <c r="AQ50" s="233">
        <v>0</v>
      </c>
    </row>
    <row r="51" spans="1:43" s="15" customFormat="1" ht="30" customHeight="1" collapsed="1" x14ac:dyDescent="0.55000000000000004">
      <c r="A51" s="36"/>
      <c r="B51" s="175" t="s">
        <v>133</v>
      </c>
      <c r="C51" s="175"/>
      <c r="D51" s="213"/>
      <c r="E51" s="237"/>
      <c r="F51" s="179" t="s">
        <v>68</v>
      </c>
      <c r="G51" s="238"/>
      <c r="H51" s="238">
        <f t="shared" ref="H51:AQ51" si="21">H44+H48</f>
        <v>56022.5000299846</v>
      </c>
      <c r="I51" s="238">
        <f t="shared" si="21"/>
        <v>9638.0952380952076</v>
      </c>
      <c r="J51" s="238">
        <f t="shared" si="21"/>
        <v>17473.809523809527</v>
      </c>
      <c r="K51" s="238">
        <f t="shared" si="21"/>
        <v>17261.904761904734</v>
      </c>
      <c r="L51" s="238">
        <f t="shared" si="21"/>
        <v>17050</v>
      </c>
      <c r="M51" s="238">
        <f t="shared" si="21"/>
        <v>16838.095238095149</v>
      </c>
      <c r="N51" s="238">
        <f t="shared" si="21"/>
        <v>16626.190476190299</v>
      </c>
      <c r="O51" s="238">
        <f t="shared" si="21"/>
        <v>16414.285714285565</v>
      </c>
      <c r="P51" s="238">
        <f t="shared" si="21"/>
        <v>16202.38095238083</v>
      </c>
      <c r="Q51" s="238">
        <f t="shared" si="21"/>
        <v>15990.476190476213</v>
      </c>
      <c r="R51" s="238">
        <f t="shared" si="21"/>
        <v>15778.571428571362</v>
      </c>
      <c r="S51" s="238">
        <f t="shared" si="21"/>
        <v>15566.666666666628</v>
      </c>
      <c r="T51" s="238">
        <f t="shared" si="21"/>
        <v>23883.299085322651</v>
      </c>
      <c r="U51" s="238">
        <f t="shared" si="21"/>
        <v>23569.256153590861</v>
      </c>
      <c r="V51" s="238">
        <f t="shared" si="21"/>
        <v>23255.213221858954</v>
      </c>
      <c r="W51" s="238">
        <f t="shared" si="21"/>
        <v>22941.170290127164</v>
      </c>
      <c r="X51" s="238">
        <f t="shared" si="21"/>
        <v>31564.509288265137</v>
      </c>
      <c r="Y51" s="238">
        <f t="shared" si="21"/>
        <v>62563.303924506879</v>
      </c>
      <c r="Z51" s="238">
        <f t="shared" si="21"/>
        <v>115937.55419885227</v>
      </c>
      <c r="AA51" s="238">
        <f t="shared" si="21"/>
        <v>191687.26011130132</v>
      </c>
      <c r="AB51" s="238">
        <f t="shared" si="21"/>
        <v>289812.42166185402</v>
      </c>
      <c r="AC51" s="238">
        <f t="shared" si="21"/>
        <v>410313.03885051049</v>
      </c>
      <c r="AD51" s="238">
        <f t="shared" si="21"/>
        <v>553189.11167727062</v>
      </c>
      <c r="AE51" s="238">
        <f t="shared" si="21"/>
        <v>718440.64014213439</v>
      </c>
      <c r="AF51" s="238">
        <f t="shared" si="21"/>
        <v>916094.55424566334</v>
      </c>
      <c r="AG51" s="238">
        <f t="shared" si="21"/>
        <v>1137259.5716958765</v>
      </c>
      <c r="AH51" s="238">
        <f t="shared" si="21"/>
        <v>1381935.6924927742</v>
      </c>
      <c r="AI51" s="238">
        <f t="shared" si="21"/>
        <v>1650122.9166363557</v>
      </c>
      <c r="AJ51" s="238">
        <f t="shared" si="21"/>
        <v>1941821.2441266216</v>
      </c>
      <c r="AK51" s="238">
        <f t="shared" si="21"/>
        <v>2257030.6749635721</v>
      </c>
      <c r="AL51" s="238">
        <f t="shared" si="21"/>
        <v>2595751.2091472065</v>
      </c>
      <c r="AM51" s="238">
        <f t="shared" si="21"/>
        <v>2950145.8122286303</v>
      </c>
      <c r="AN51" s="238">
        <f t="shared" si="21"/>
        <v>3304540.415310055</v>
      </c>
      <c r="AO51" s="238">
        <f t="shared" si="21"/>
        <v>3658935.0183914788</v>
      </c>
      <c r="AP51" s="238">
        <f t="shared" si="21"/>
        <v>4013329.6214729026</v>
      </c>
      <c r="AQ51" s="238">
        <f t="shared" si="21"/>
        <v>4367724.2245543264</v>
      </c>
    </row>
    <row r="52" spans="1:43" s="57" customFormat="1" ht="15" hidden="1" customHeight="1" outlineLevel="1" x14ac:dyDescent="0.55000000000000004">
      <c r="A52" s="90"/>
      <c r="B52" s="57" t="s">
        <v>131</v>
      </c>
      <c r="D52" s="225"/>
      <c r="E52" s="41"/>
      <c r="F52" s="24" t="s">
        <v>68</v>
      </c>
      <c r="G52" s="226"/>
      <c r="H52" s="226">
        <f t="shared" ref="H52:AQ52" si="22">H43-H51</f>
        <v>0</v>
      </c>
      <c r="I52" s="226">
        <f t="shared" si="22"/>
        <v>3.092281986027956E-11</v>
      </c>
      <c r="J52" s="226">
        <f t="shared" si="22"/>
        <v>0</v>
      </c>
      <c r="K52" s="226">
        <f t="shared" si="22"/>
        <v>2.9103830456733704E-11</v>
      </c>
      <c r="L52" s="226">
        <f t="shared" si="22"/>
        <v>0</v>
      </c>
      <c r="M52" s="226">
        <f t="shared" si="22"/>
        <v>8.7311491370201111E-11</v>
      </c>
      <c r="N52" s="226">
        <f t="shared" si="22"/>
        <v>1.7826096154749393E-10</v>
      </c>
      <c r="O52" s="226">
        <f t="shared" si="22"/>
        <v>1.4915713109076023E-10</v>
      </c>
      <c r="P52" s="226">
        <f t="shared" si="22"/>
        <v>1.2187229003757238E-10</v>
      </c>
      <c r="Q52" s="226">
        <f t="shared" si="22"/>
        <v>-2.1827872842550278E-11</v>
      </c>
      <c r="R52" s="226">
        <f t="shared" si="22"/>
        <v>6.5483618527650833E-11</v>
      </c>
      <c r="S52" s="226">
        <f t="shared" si="22"/>
        <v>3.8198777474462986E-11</v>
      </c>
      <c r="T52" s="226">
        <f t="shared" si="22"/>
        <v>8.3673512563109398E-11</v>
      </c>
      <c r="U52" s="226">
        <f t="shared" si="22"/>
        <v>3.637978807091713E-11</v>
      </c>
      <c r="V52" s="226">
        <f t="shared" si="22"/>
        <v>1.0550138540565968E-10</v>
      </c>
      <c r="W52" s="226">
        <f t="shared" si="22"/>
        <v>5.8207660913467407E-11</v>
      </c>
      <c r="X52" s="226">
        <f t="shared" si="22"/>
        <v>0</v>
      </c>
      <c r="Y52" s="226">
        <f t="shared" si="22"/>
        <v>8.0035533756017685E-11</v>
      </c>
      <c r="Z52" s="226">
        <f t="shared" si="22"/>
        <v>1.4551915228366852E-10</v>
      </c>
      <c r="AA52" s="226">
        <f t="shared" si="22"/>
        <v>2.3283064365386963E-10</v>
      </c>
      <c r="AB52" s="226">
        <f t="shared" si="22"/>
        <v>0</v>
      </c>
      <c r="AC52" s="226">
        <f t="shared" si="22"/>
        <v>0</v>
      </c>
      <c r="AD52" s="226">
        <f t="shared" si="22"/>
        <v>0</v>
      </c>
      <c r="AE52" s="226">
        <f t="shared" si="22"/>
        <v>0</v>
      </c>
      <c r="AF52" s="226">
        <f t="shared" si="22"/>
        <v>0</v>
      </c>
      <c r="AG52" s="226">
        <f t="shared" si="22"/>
        <v>0</v>
      </c>
      <c r="AH52" s="226">
        <f t="shared" si="22"/>
        <v>0</v>
      </c>
      <c r="AI52" s="226">
        <f t="shared" si="22"/>
        <v>0</v>
      </c>
      <c r="AJ52" s="226">
        <f t="shared" si="22"/>
        <v>0</v>
      </c>
      <c r="AK52" s="226">
        <f t="shared" si="22"/>
        <v>0</v>
      </c>
      <c r="AL52" s="226">
        <f t="shared" si="22"/>
        <v>0</v>
      </c>
      <c r="AM52" s="226">
        <f t="shared" si="22"/>
        <v>0</v>
      </c>
      <c r="AN52" s="226">
        <f t="shared" si="22"/>
        <v>0</v>
      </c>
      <c r="AO52" s="226">
        <f t="shared" si="22"/>
        <v>0</v>
      </c>
      <c r="AP52" s="226">
        <f t="shared" si="22"/>
        <v>0</v>
      </c>
      <c r="AQ52" s="226">
        <f t="shared" si="22"/>
        <v>0</v>
      </c>
    </row>
    <row r="53" spans="1:43" s="14" customFormat="1" ht="15" customHeight="1" collapsed="1" x14ac:dyDescent="0.55000000000000004">
      <c r="A53" s="30"/>
      <c r="D53" s="31"/>
      <c r="F53" s="22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</row>
    <row r="54" spans="1:43" s="14" customFormat="1" ht="15" customHeight="1" x14ac:dyDescent="0.55000000000000004">
      <c r="A54" s="30"/>
      <c r="D54" s="31"/>
      <c r="F54" s="22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</row>
    <row r="55" spans="1:43" s="14" customFormat="1" ht="15" customHeight="1" x14ac:dyDescent="0.55000000000000004">
      <c r="A55" s="30"/>
      <c r="D55" s="31"/>
      <c r="F55" s="22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</row>
    <row r="56" spans="1:43" s="14" customFormat="1" ht="15" customHeight="1" x14ac:dyDescent="0.55000000000000004">
      <c r="A56" s="30"/>
      <c r="D56" s="31"/>
      <c r="F56" s="22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</row>
    <row r="57" spans="1:43" s="14" customFormat="1" ht="15" customHeight="1" x14ac:dyDescent="0.55000000000000004">
      <c r="A57" s="30"/>
      <c r="D57" s="31"/>
      <c r="F57" s="22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</row>
    <row r="58" spans="1:43" s="14" customFormat="1" ht="15" customHeight="1" x14ac:dyDescent="0.55000000000000004">
      <c r="A58" s="30"/>
      <c r="D58" s="31"/>
      <c r="F58" s="22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</row>
    <row r="59" spans="1:43" s="14" customFormat="1" ht="15" customHeight="1" x14ac:dyDescent="0.55000000000000004">
      <c r="A59" s="30"/>
      <c r="D59" s="31"/>
      <c r="F59" s="22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</row>
    <row r="60" spans="1:43" s="14" customFormat="1" ht="15" customHeight="1" x14ac:dyDescent="0.55000000000000004">
      <c r="A60" s="30"/>
      <c r="D60" s="31"/>
      <c r="F60" s="22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</row>
    <row r="61" spans="1:43" s="14" customFormat="1" ht="15" customHeight="1" x14ac:dyDescent="0.55000000000000004">
      <c r="A61" s="30"/>
      <c r="D61" s="31"/>
      <c r="F61" s="22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</row>
    <row r="62" spans="1:43" s="14" customFormat="1" ht="15" customHeight="1" x14ac:dyDescent="0.55000000000000004">
      <c r="A62" s="30"/>
      <c r="D62" s="31"/>
      <c r="F62" s="22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</row>
    <row r="63" spans="1:43" s="14" customFormat="1" ht="15" customHeight="1" x14ac:dyDescent="0.55000000000000004">
      <c r="A63" s="30"/>
      <c r="D63" s="31"/>
      <c r="F63" s="22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</row>
    <row r="64" spans="1:43" s="14" customFormat="1" ht="15" customHeight="1" x14ac:dyDescent="0.55000000000000004">
      <c r="A64" s="30"/>
      <c r="D64" s="31"/>
      <c r="F64" s="22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</row>
    <row r="65" spans="1:44" s="14" customFormat="1" ht="15" customHeight="1" x14ac:dyDescent="0.55000000000000004">
      <c r="A65" s="30"/>
      <c r="D65" s="31"/>
      <c r="F65" s="22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</row>
    <row r="66" spans="1:44" s="14" customFormat="1" ht="15" customHeight="1" x14ac:dyDescent="0.55000000000000004">
      <c r="A66" s="30"/>
      <c r="D66" s="31"/>
      <c r="F66" s="22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</row>
    <row r="67" spans="1:44" s="14" customFormat="1" ht="15" customHeight="1" x14ac:dyDescent="0.55000000000000004">
      <c r="A67" s="30"/>
      <c r="D67" s="31"/>
      <c r="F67" s="22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</row>
    <row r="68" spans="1:44" s="14" customFormat="1" ht="15" customHeight="1" x14ac:dyDescent="0.55000000000000004">
      <c r="A68" s="30"/>
      <c r="D68" s="31"/>
      <c r="F68" s="22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</row>
    <row r="69" spans="1:44" s="14" customFormat="1" ht="15" customHeight="1" x14ac:dyDescent="0.55000000000000004">
      <c r="A69" s="30"/>
      <c r="D69" s="31"/>
      <c r="F69" s="22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</row>
    <row r="70" spans="1:44" s="14" customFormat="1" ht="15" customHeight="1" x14ac:dyDescent="0.55000000000000004">
      <c r="A70" s="30"/>
      <c r="D70" s="31"/>
      <c r="F70" s="22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</row>
    <row r="71" spans="1:44" s="14" customFormat="1" ht="15" customHeight="1" x14ac:dyDescent="0.55000000000000004">
      <c r="A71" s="30"/>
      <c r="D71" s="31"/>
      <c r="F71" s="22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</row>
    <row r="72" spans="1:44" s="14" customFormat="1" ht="15" customHeight="1" x14ac:dyDescent="0.55000000000000004">
      <c r="A72" s="30"/>
      <c r="D72" s="31"/>
      <c r="F72" s="22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</row>
    <row r="73" spans="1:44" s="14" customFormat="1" ht="15" customHeight="1" x14ac:dyDescent="0.55000000000000004">
      <c r="A73" s="30"/>
      <c r="D73" s="31"/>
      <c r="F73" s="22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</row>
    <row r="74" spans="1:44" s="14" customFormat="1" ht="15" customHeight="1" x14ac:dyDescent="0.55000000000000004">
      <c r="A74" s="30"/>
      <c r="D74" s="31"/>
      <c r="F74" s="22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</row>
    <row r="75" spans="1:44" s="14" customFormat="1" ht="15" customHeight="1" x14ac:dyDescent="0.55000000000000004">
      <c r="A75" s="30"/>
      <c r="D75" s="31"/>
      <c r="F75" s="22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</row>
    <row r="76" spans="1:44" s="14" customFormat="1" ht="15" customHeight="1" x14ac:dyDescent="0.55000000000000004">
      <c r="A76" s="30"/>
      <c r="F76" s="22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2"/>
    </row>
    <row r="77" spans="1:44" s="14" customFormat="1" ht="15" customHeight="1" x14ac:dyDescent="0.55000000000000004">
      <c r="A77" s="30"/>
      <c r="D77" s="31"/>
      <c r="F77" s="22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</row>
    <row r="78" spans="1:44" s="14" customFormat="1" ht="15" customHeight="1" x14ac:dyDescent="0.55000000000000004">
      <c r="A78" s="30"/>
      <c r="D78" s="31"/>
      <c r="F78" s="22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</row>
    <row r="79" spans="1:44" s="14" customFormat="1" ht="15" customHeight="1" x14ac:dyDescent="0.55000000000000004">
      <c r="A79" s="30"/>
      <c r="D79" s="31"/>
      <c r="F79" s="22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</row>
    <row r="80" spans="1:44" s="14" customFormat="1" ht="15" customHeight="1" x14ac:dyDescent="0.55000000000000004">
      <c r="A80" s="30"/>
      <c r="D80" s="31"/>
      <c r="F80" s="22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</row>
    <row r="81" spans="1:43" s="14" customFormat="1" ht="15" customHeight="1" x14ac:dyDescent="0.55000000000000004">
      <c r="A81" s="30"/>
      <c r="D81" s="31"/>
      <c r="F81" s="22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</row>
    <row r="82" spans="1:43" s="14" customFormat="1" ht="15" customHeight="1" x14ac:dyDescent="0.55000000000000004">
      <c r="A82" s="30"/>
      <c r="D82" s="31"/>
      <c r="F82" s="22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</row>
    <row r="83" spans="1:43" s="14" customFormat="1" ht="15" customHeight="1" x14ac:dyDescent="0.55000000000000004">
      <c r="A83" s="30"/>
      <c r="D83" s="31"/>
      <c r="F83" s="22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</row>
    <row r="84" spans="1:43" s="14" customFormat="1" ht="15" customHeight="1" x14ac:dyDescent="0.55000000000000004">
      <c r="A84" s="30"/>
      <c r="D84" s="31"/>
      <c r="F84" s="22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</row>
    <row r="85" spans="1:43" s="14" customFormat="1" ht="15" customHeight="1" x14ac:dyDescent="0.55000000000000004">
      <c r="A85" s="30"/>
      <c r="D85" s="31"/>
      <c r="F85" s="22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</row>
    <row r="86" spans="1:43" s="14" customFormat="1" ht="15" customHeight="1" x14ac:dyDescent="0.55000000000000004">
      <c r="A86" s="30"/>
      <c r="D86" s="31"/>
      <c r="F86" s="22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</row>
    <row r="87" spans="1:43" s="14" customFormat="1" ht="15" customHeight="1" x14ac:dyDescent="0.55000000000000004">
      <c r="A87" s="30"/>
      <c r="D87" s="31"/>
      <c r="F87" s="22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</row>
    <row r="88" spans="1:43" s="14" customFormat="1" ht="15" customHeight="1" x14ac:dyDescent="0.55000000000000004">
      <c r="A88" s="30"/>
      <c r="D88" s="31"/>
      <c r="F88" s="22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</row>
    <row r="89" spans="1:43" s="14" customFormat="1" ht="15" customHeight="1" x14ac:dyDescent="0.55000000000000004">
      <c r="A89" s="30"/>
      <c r="D89" s="31"/>
      <c r="F89" s="22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</row>
    <row r="90" spans="1:43" s="14" customFormat="1" ht="15" customHeight="1" x14ac:dyDescent="0.55000000000000004">
      <c r="A90" s="30"/>
      <c r="D90" s="31"/>
      <c r="F90" s="22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</row>
    <row r="91" spans="1:43" s="14" customFormat="1" ht="15" customHeight="1" x14ac:dyDescent="0.55000000000000004">
      <c r="A91" s="30"/>
      <c r="D91" s="31"/>
      <c r="F91" s="22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</row>
    <row r="92" spans="1:43" s="14" customFormat="1" ht="15" customHeight="1" x14ac:dyDescent="0.55000000000000004">
      <c r="A92" s="30"/>
      <c r="F92" s="22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</row>
    <row r="93" spans="1:43" s="14" customFormat="1" ht="15" customHeight="1" x14ac:dyDescent="0.55000000000000004">
      <c r="A93" s="30"/>
      <c r="F93" s="22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</row>
    <row r="94" spans="1:43" s="14" customFormat="1" ht="15" customHeight="1" x14ac:dyDescent="0.55000000000000004">
      <c r="A94" s="30"/>
      <c r="F94" s="22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</row>
    <row r="95" spans="1:43" s="14" customFormat="1" ht="15" customHeight="1" x14ac:dyDescent="0.55000000000000004">
      <c r="A95" s="30"/>
      <c r="F95" s="22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</row>
    <row r="96" spans="1:43" s="14" customFormat="1" ht="15" customHeight="1" x14ac:dyDescent="0.55000000000000004">
      <c r="A96" s="30"/>
      <c r="F96" s="22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</row>
    <row r="97" spans="1:43" s="14" customFormat="1" ht="15" customHeight="1" x14ac:dyDescent="0.55000000000000004">
      <c r="A97" s="30"/>
      <c r="F97" s="22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</row>
    <row r="98" spans="1:43" s="14" customFormat="1" ht="15" customHeight="1" x14ac:dyDescent="0.55000000000000004">
      <c r="A98" s="30"/>
      <c r="F98" s="22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</row>
    <row r="99" spans="1:43" s="14" customFormat="1" ht="15" customHeight="1" x14ac:dyDescent="0.55000000000000004">
      <c r="A99" s="30"/>
      <c r="F99" s="22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</row>
    <row r="100" spans="1:43" s="14" customFormat="1" ht="15" customHeight="1" x14ac:dyDescent="0.55000000000000004">
      <c r="A100" s="30"/>
      <c r="F100" s="22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</row>
    <row r="101" spans="1:43" s="14" customFormat="1" ht="15" customHeight="1" x14ac:dyDescent="0.55000000000000004">
      <c r="A101" s="30"/>
      <c r="F101" s="22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</row>
    <row r="102" spans="1:43" s="14" customFormat="1" ht="15" customHeight="1" x14ac:dyDescent="0.55000000000000004">
      <c r="A102" s="30"/>
      <c r="F102" s="22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</row>
    <row r="103" spans="1:43" s="14" customFormat="1" ht="15" customHeight="1" x14ac:dyDescent="0.55000000000000004">
      <c r="A103" s="30"/>
      <c r="F103" s="22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</row>
    <row r="104" spans="1:43" s="14" customFormat="1" ht="15" customHeight="1" x14ac:dyDescent="0.55000000000000004">
      <c r="A104" s="30"/>
      <c r="F104" s="22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</row>
    <row r="105" spans="1:43" s="14" customFormat="1" ht="15" customHeight="1" x14ac:dyDescent="0.55000000000000004">
      <c r="A105" s="30"/>
      <c r="F105" s="22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</row>
    <row r="106" spans="1:43" s="14" customFormat="1" ht="15" customHeight="1" x14ac:dyDescent="0.55000000000000004">
      <c r="A106" s="30"/>
      <c r="F106" s="22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</row>
    <row r="107" spans="1:43" s="14" customFormat="1" ht="15" customHeight="1" x14ac:dyDescent="0.55000000000000004">
      <c r="A107" s="30"/>
      <c r="F107" s="22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</row>
    <row r="108" spans="1:43" s="14" customFormat="1" ht="15" customHeight="1" x14ac:dyDescent="0.55000000000000004">
      <c r="A108" s="30"/>
      <c r="F108" s="22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</row>
    <row r="109" spans="1:43" s="14" customFormat="1" ht="15" customHeight="1" x14ac:dyDescent="0.55000000000000004">
      <c r="A109" s="30"/>
      <c r="F109" s="22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</row>
    <row r="110" spans="1:43" s="14" customFormat="1" ht="15" customHeight="1" x14ac:dyDescent="0.55000000000000004">
      <c r="A110" s="30"/>
      <c r="F110" s="22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</row>
    <row r="111" spans="1:43" s="14" customFormat="1" ht="15" customHeight="1" x14ac:dyDescent="0.55000000000000004">
      <c r="A111" s="30"/>
      <c r="F111" s="22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</row>
    <row r="112" spans="1:43" s="14" customFormat="1" ht="15" customHeight="1" x14ac:dyDescent="0.55000000000000004">
      <c r="A112" s="30"/>
      <c r="F112" s="22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</row>
    <row r="113" spans="1:43" s="14" customFormat="1" ht="15" customHeight="1" x14ac:dyDescent="0.55000000000000004">
      <c r="A113" s="30"/>
      <c r="F113" s="22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</row>
    <row r="114" spans="1:43" s="14" customFormat="1" ht="15" customHeight="1" x14ac:dyDescent="0.55000000000000004">
      <c r="A114" s="30"/>
      <c r="F114" s="22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</row>
    <row r="115" spans="1:43" s="14" customFormat="1" ht="15" customHeight="1" x14ac:dyDescent="0.55000000000000004">
      <c r="A115" s="30"/>
      <c r="F115" s="22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</row>
    <row r="116" spans="1:43" s="14" customFormat="1" ht="15" customHeight="1" x14ac:dyDescent="0.55000000000000004">
      <c r="A116" s="30"/>
      <c r="F116" s="22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</row>
    <row r="117" spans="1:43" s="14" customFormat="1" ht="15" customHeight="1" x14ac:dyDescent="0.55000000000000004">
      <c r="A117" s="30"/>
      <c r="F117" s="22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</row>
    <row r="118" spans="1:43" s="14" customFormat="1" ht="15" customHeight="1" x14ac:dyDescent="0.55000000000000004">
      <c r="A118" s="30"/>
      <c r="F118" s="22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</row>
    <row r="119" spans="1:43" s="14" customFormat="1" ht="15" customHeight="1" x14ac:dyDescent="0.55000000000000004">
      <c r="A119" s="30"/>
      <c r="F119" s="22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</row>
    <row r="120" spans="1:43" s="14" customFormat="1" ht="15" customHeight="1" x14ac:dyDescent="0.55000000000000004">
      <c r="A120" s="30"/>
      <c r="F120" s="22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</row>
    <row r="121" spans="1:43" s="14" customFormat="1" ht="15" customHeight="1" x14ac:dyDescent="0.55000000000000004">
      <c r="A121" s="30"/>
      <c r="F121" s="22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</row>
    <row r="122" spans="1:43" s="14" customFormat="1" ht="15" customHeight="1" x14ac:dyDescent="0.55000000000000004">
      <c r="A122" s="30"/>
      <c r="F122" s="22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</row>
    <row r="123" spans="1:43" s="14" customFormat="1" ht="15" customHeight="1" x14ac:dyDescent="0.55000000000000004">
      <c r="A123" s="30"/>
      <c r="F123" s="22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</row>
    <row r="124" spans="1:43" s="14" customFormat="1" ht="15" customHeight="1" x14ac:dyDescent="0.55000000000000004">
      <c r="A124" s="30"/>
      <c r="F124" s="22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</row>
    <row r="125" spans="1:43" s="14" customFormat="1" ht="15" customHeight="1" x14ac:dyDescent="0.55000000000000004">
      <c r="A125" s="30"/>
      <c r="F125" s="22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</row>
    <row r="126" spans="1:43" s="14" customFormat="1" ht="15" customHeight="1" x14ac:dyDescent="0.55000000000000004">
      <c r="A126" s="30"/>
      <c r="F126" s="22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</row>
    <row r="127" spans="1:43" s="14" customFormat="1" ht="15" customHeight="1" x14ac:dyDescent="0.55000000000000004">
      <c r="A127" s="30"/>
      <c r="F127" s="22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</row>
    <row r="128" spans="1:43" s="14" customFormat="1" ht="15" customHeight="1" x14ac:dyDescent="0.55000000000000004">
      <c r="A128" s="30"/>
      <c r="E128" s="33"/>
      <c r="F128" s="22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</row>
    <row r="129" spans="1:43" s="14" customFormat="1" ht="15" customHeight="1" x14ac:dyDescent="0.55000000000000004">
      <c r="A129" s="30"/>
      <c r="F129" s="22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</row>
    <row r="130" spans="1:43" s="14" customFormat="1" ht="15" customHeight="1" x14ac:dyDescent="0.55000000000000004">
      <c r="A130" s="30"/>
      <c r="F130" s="22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</row>
    <row r="131" spans="1:43" s="14" customFormat="1" ht="15" customHeight="1" x14ac:dyDescent="0.55000000000000004">
      <c r="A131" s="30"/>
      <c r="F131" s="22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</row>
    <row r="132" spans="1:43" s="14" customFormat="1" ht="15" customHeight="1" x14ac:dyDescent="0.55000000000000004">
      <c r="A132" s="30"/>
      <c r="F132" s="22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</row>
    <row r="133" spans="1:43" s="14" customFormat="1" ht="15" customHeight="1" x14ac:dyDescent="0.55000000000000004">
      <c r="A133" s="30"/>
      <c r="F133" s="22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</row>
    <row r="134" spans="1:43" s="14" customFormat="1" ht="15" customHeight="1" x14ac:dyDescent="0.55000000000000004">
      <c r="A134" s="30"/>
      <c r="F134" s="22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</row>
    <row r="135" spans="1:43" s="14" customFormat="1" ht="15" customHeight="1" x14ac:dyDescent="0.55000000000000004">
      <c r="A135" s="30"/>
      <c r="F135" s="22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</row>
    <row r="136" spans="1:43" s="14" customFormat="1" ht="15" customHeight="1" x14ac:dyDescent="0.55000000000000004">
      <c r="A136" s="30"/>
      <c r="F136" s="22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</row>
    <row r="137" spans="1:43" s="14" customFormat="1" ht="15" customHeight="1" x14ac:dyDescent="0.55000000000000004">
      <c r="A137" s="30"/>
      <c r="F137" s="22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</row>
    <row r="138" spans="1:43" s="14" customFormat="1" ht="15" customHeight="1" x14ac:dyDescent="0.55000000000000004">
      <c r="A138" s="30"/>
      <c r="F138" s="22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</row>
    <row r="139" spans="1:43" s="14" customFormat="1" ht="15" customHeight="1" x14ac:dyDescent="0.55000000000000004">
      <c r="A139" s="30"/>
      <c r="F139" s="22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</row>
    <row r="140" spans="1:43" s="14" customFormat="1" ht="15" customHeight="1" x14ac:dyDescent="0.55000000000000004">
      <c r="A140" s="30"/>
      <c r="F140" s="22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</row>
    <row r="141" spans="1:43" s="14" customFormat="1" ht="15" customHeight="1" x14ac:dyDescent="0.55000000000000004">
      <c r="A141" s="30"/>
      <c r="F141" s="22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</row>
    <row r="142" spans="1:43" s="14" customFormat="1" ht="15" customHeight="1" x14ac:dyDescent="0.55000000000000004">
      <c r="A142" s="30"/>
      <c r="F142" s="22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</row>
    <row r="143" spans="1:43" s="14" customFormat="1" ht="15" customHeight="1" x14ac:dyDescent="0.55000000000000004">
      <c r="A143" s="30"/>
      <c r="F143" s="22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</row>
    <row r="144" spans="1:43" s="14" customFormat="1" ht="15" customHeight="1" x14ac:dyDescent="0.55000000000000004">
      <c r="A144" s="30"/>
      <c r="F144" s="22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</row>
    <row r="145" spans="1:43" s="14" customFormat="1" ht="15" customHeight="1" x14ac:dyDescent="0.55000000000000004">
      <c r="A145" s="30"/>
      <c r="F145" s="22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</row>
    <row r="146" spans="1:43" s="14" customFormat="1" ht="15" customHeight="1" x14ac:dyDescent="0.55000000000000004">
      <c r="A146" s="30"/>
      <c r="F146" s="22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</row>
    <row r="147" spans="1:43" s="14" customFormat="1" ht="15" customHeight="1" x14ac:dyDescent="0.55000000000000004">
      <c r="A147" s="30"/>
      <c r="F147" s="22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</row>
    <row r="148" spans="1:43" s="14" customFormat="1" ht="15" customHeight="1" x14ac:dyDescent="0.55000000000000004">
      <c r="A148" s="30"/>
      <c r="F148" s="22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</row>
    <row r="149" spans="1:43" s="14" customFormat="1" ht="15" customHeight="1" x14ac:dyDescent="0.55000000000000004">
      <c r="A149" s="30"/>
      <c r="F149" s="22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</row>
    <row r="150" spans="1:43" s="14" customFormat="1" ht="15" customHeight="1" x14ac:dyDescent="0.55000000000000004">
      <c r="A150" s="30"/>
      <c r="F150" s="22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</row>
    <row r="151" spans="1:43" s="14" customFormat="1" ht="15" customHeight="1" x14ac:dyDescent="0.55000000000000004">
      <c r="A151" s="30"/>
      <c r="F151" s="22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</row>
    <row r="152" spans="1:43" s="14" customFormat="1" ht="15" customHeight="1" x14ac:dyDescent="0.55000000000000004">
      <c r="A152" s="30"/>
      <c r="F152" s="22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</row>
    <row r="153" spans="1:43" s="14" customFormat="1" ht="15" customHeight="1" x14ac:dyDescent="0.55000000000000004">
      <c r="A153" s="30"/>
      <c r="F153" s="22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</row>
    <row r="154" spans="1:43" s="14" customFormat="1" ht="15" customHeight="1" x14ac:dyDescent="0.55000000000000004">
      <c r="A154" s="30"/>
      <c r="F154" s="22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</row>
    <row r="155" spans="1:43" s="14" customFormat="1" ht="15" customHeight="1" x14ac:dyDescent="0.55000000000000004">
      <c r="A155" s="30"/>
      <c r="F155" s="22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</row>
    <row r="156" spans="1:43" s="14" customFormat="1" ht="15" customHeight="1" x14ac:dyDescent="0.55000000000000004">
      <c r="A156" s="30"/>
      <c r="F156" s="22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</row>
    <row r="157" spans="1:43" s="14" customFormat="1" ht="15" customHeight="1" x14ac:dyDescent="0.55000000000000004">
      <c r="A157" s="30"/>
      <c r="F157" s="22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</row>
    <row r="158" spans="1:43" s="14" customFormat="1" ht="15" customHeight="1" x14ac:dyDescent="0.55000000000000004">
      <c r="A158" s="30"/>
      <c r="F158" s="22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</row>
    <row r="159" spans="1:43" s="14" customFormat="1" ht="15" customHeight="1" x14ac:dyDescent="0.55000000000000004">
      <c r="A159" s="30"/>
      <c r="F159" s="22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</row>
    <row r="160" spans="1:43" s="14" customFormat="1" ht="15" customHeight="1" x14ac:dyDescent="0.55000000000000004">
      <c r="A160" s="30"/>
      <c r="F160" s="22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</row>
    <row r="161" spans="1:43" s="14" customFormat="1" ht="15" customHeight="1" x14ac:dyDescent="0.55000000000000004">
      <c r="A161" s="30"/>
      <c r="F161" s="22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</row>
    <row r="162" spans="1:43" s="14" customFormat="1" ht="15" customHeight="1" x14ac:dyDescent="0.55000000000000004">
      <c r="A162" s="30"/>
      <c r="F162" s="22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</row>
    <row r="163" spans="1:43" s="14" customFormat="1" ht="15" customHeight="1" x14ac:dyDescent="0.55000000000000004">
      <c r="A163" s="30"/>
      <c r="F163" s="22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</row>
    <row r="164" spans="1:43" s="14" customFormat="1" ht="15" customHeight="1" x14ac:dyDescent="0.55000000000000004">
      <c r="A164" s="30"/>
      <c r="F164" s="22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</row>
    <row r="165" spans="1:43" s="14" customFormat="1" ht="15" customHeight="1" x14ac:dyDescent="0.55000000000000004">
      <c r="A165" s="30"/>
      <c r="F165" s="22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</row>
    <row r="166" spans="1:43" s="14" customFormat="1" ht="15" customHeight="1" x14ac:dyDescent="0.55000000000000004">
      <c r="A166" s="30"/>
      <c r="F166" s="22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</row>
    <row r="167" spans="1:43" s="14" customFormat="1" ht="15" customHeight="1" x14ac:dyDescent="0.55000000000000004">
      <c r="A167" s="30"/>
      <c r="F167" s="22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</row>
    <row r="168" spans="1:43" s="14" customFormat="1" ht="15" customHeight="1" x14ac:dyDescent="0.55000000000000004">
      <c r="A168" s="30"/>
      <c r="F168" s="22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</row>
    <row r="169" spans="1:43" s="14" customFormat="1" ht="15" customHeight="1" x14ac:dyDescent="0.55000000000000004">
      <c r="A169" s="30"/>
      <c r="F169" s="22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</row>
    <row r="170" spans="1:43" s="14" customFormat="1" ht="15" customHeight="1" x14ac:dyDescent="0.55000000000000004">
      <c r="A170" s="30"/>
      <c r="F170" s="22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</row>
    <row r="171" spans="1:43" s="14" customFormat="1" ht="15" customHeight="1" x14ac:dyDescent="0.55000000000000004">
      <c r="A171" s="30"/>
      <c r="F171" s="22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</row>
    <row r="172" spans="1:43" s="14" customFormat="1" ht="15" customHeight="1" x14ac:dyDescent="0.55000000000000004">
      <c r="A172" s="30"/>
      <c r="F172" s="22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</row>
    <row r="173" spans="1:43" s="14" customFormat="1" ht="15" customHeight="1" x14ac:dyDescent="0.55000000000000004">
      <c r="A173" s="30"/>
      <c r="F173" s="22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</row>
    <row r="174" spans="1:43" s="14" customFormat="1" ht="15" customHeight="1" x14ac:dyDescent="0.55000000000000004">
      <c r="A174" s="30"/>
      <c r="F174" s="22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</row>
    <row r="175" spans="1:43" s="14" customFormat="1" ht="15" customHeight="1" x14ac:dyDescent="0.55000000000000004">
      <c r="A175" s="30"/>
      <c r="F175" s="22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</row>
    <row r="176" spans="1:43" s="14" customFormat="1" ht="15" customHeight="1" x14ac:dyDescent="0.55000000000000004">
      <c r="A176" s="30"/>
      <c r="F176" s="22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</row>
    <row r="177" spans="1:43" s="14" customFormat="1" ht="15" customHeight="1" x14ac:dyDescent="0.55000000000000004">
      <c r="A177" s="30"/>
      <c r="F177" s="22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</row>
    <row r="178" spans="1:43" s="14" customFormat="1" ht="15" customHeight="1" x14ac:dyDescent="0.55000000000000004">
      <c r="A178" s="30"/>
      <c r="F178" s="22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</row>
    <row r="179" spans="1:43" s="14" customFormat="1" ht="15" customHeight="1" x14ac:dyDescent="0.55000000000000004">
      <c r="A179" s="30"/>
      <c r="F179" s="22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</row>
    <row r="180" spans="1:43" s="14" customFormat="1" ht="15" customHeight="1" x14ac:dyDescent="0.55000000000000004">
      <c r="A180" s="30"/>
      <c r="F180" s="22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</row>
    <row r="181" spans="1:43" s="14" customFormat="1" ht="15" customHeight="1" x14ac:dyDescent="0.55000000000000004">
      <c r="A181" s="30"/>
      <c r="F181" s="22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</row>
    <row r="182" spans="1:43" s="14" customFormat="1" ht="15" customHeight="1" x14ac:dyDescent="0.55000000000000004">
      <c r="A182" s="30"/>
      <c r="F182" s="22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</row>
    <row r="183" spans="1:43" s="14" customFormat="1" ht="15" customHeight="1" x14ac:dyDescent="0.55000000000000004">
      <c r="A183" s="30"/>
      <c r="F183" s="22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</row>
    <row r="184" spans="1:43" s="14" customFormat="1" ht="15" customHeight="1" x14ac:dyDescent="0.55000000000000004">
      <c r="A184" s="30"/>
      <c r="F184" s="22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</row>
    <row r="185" spans="1:43" s="14" customFormat="1" ht="15" customHeight="1" x14ac:dyDescent="0.55000000000000004">
      <c r="A185" s="30"/>
      <c r="F185" s="22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</row>
    <row r="186" spans="1:43" s="14" customFormat="1" ht="15" customHeight="1" x14ac:dyDescent="0.55000000000000004">
      <c r="A186" s="30"/>
      <c r="F186" s="22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</row>
    <row r="187" spans="1:43" s="14" customFormat="1" ht="15" customHeight="1" x14ac:dyDescent="0.55000000000000004">
      <c r="A187" s="30"/>
      <c r="F187" s="22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</row>
    <row r="188" spans="1:43" s="14" customFormat="1" ht="15" customHeight="1" x14ac:dyDescent="0.55000000000000004">
      <c r="A188" s="30"/>
      <c r="F188" s="22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</row>
    <row r="189" spans="1:43" s="14" customFormat="1" ht="15" customHeight="1" x14ac:dyDescent="0.55000000000000004">
      <c r="A189" s="30"/>
      <c r="F189" s="22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</row>
    <row r="190" spans="1:43" s="14" customFormat="1" ht="15" customHeight="1" x14ac:dyDescent="0.55000000000000004">
      <c r="A190" s="30"/>
      <c r="F190" s="22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</row>
    <row r="191" spans="1:43" s="14" customFormat="1" ht="15" customHeight="1" x14ac:dyDescent="0.55000000000000004">
      <c r="A191" s="30"/>
      <c r="F191" s="22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</row>
    <row r="192" spans="1:43" s="14" customFormat="1" ht="15" customHeight="1" x14ac:dyDescent="0.55000000000000004">
      <c r="A192" s="30"/>
      <c r="F192" s="22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</row>
    <row r="193" spans="1:43" s="14" customFormat="1" ht="15" customHeight="1" x14ac:dyDescent="0.55000000000000004">
      <c r="A193" s="30"/>
      <c r="F193" s="22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</row>
    <row r="194" spans="1:43" s="14" customFormat="1" ht="15" customHeight="1" x14ac:dyDescent="0.55000000000000004">
      <c r="A194" s="30"/>
      <c r="F194" s="22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</row>
    <row r="195" spans="1:43" s="14" customFormat="1" ht="15" customHeight="1" x14ac:dyDescent="0.55000000000000004">
      <c r="A195" s="30"/>
      <c r="F195" s="22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</row>
    <row r="196" spans="1:43" s="14" customFormat="1" ht="15" customHeight="1" x14ac:dyDescent="0.55000000000000004">
      <c r="A196" s="30"/>
      <c r="F196" s="22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</row>
    <row r="197" spans="1:43" s="14" customFormat="1" ht="15" customHeight="1" x14ac:dyDescent="0.55000000000000004">
      <c r="A197" s="30"/>
      <c r="F197" s="22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</row>
    <row r="198" spans="1:43" s="14" customFormat="1" ht="15" customHeight="1" x14ac:dyDescent="0.55000000000000004">
      <c r="A198" s="30"/>
      <c r="F198" s="22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</row>
    <row r="199" spans="1:43" s="14" customFormat="1" ht="15" customHeight="1" x14ac:dyDescent="0.55000000000000004">
      <c r="A199" s="30"/>
      <c r="F199" s="22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</row>
    <row r="200" spans="1:43" s="14" customFormat="1" ht="15" customHeight="1" x14ac:dyDescent="0.55000000000000004">
      <c r="A200" s="30"/>
      <c r="F200" s="22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</row>
    <row r="201" spans="1:43" s="14" customFormat="1" ht="15" customHeight="1" x14ac:dyDescent="0.55000000000000004">
      <c r="A201" s="30"/>
      <c r="F201" s="22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</row>
    <row r="202" spans="1:43" s="14" customFormat="1" ht="15" customHeight="1" x14ac:dyDescent="0.55000000000000004">
      <c r="A202" s="30"/>
      <c r="F202" s="22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</row>
    <row r="203" spans="1:43" s="14" customFormat="1" ht="15" customHeight="1" x14ac:dyDescent="0.55000000000000004">
      <c r="A203" s="30"/>
      <c r="F203" s="22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</row>
    <row r="204" spans="1:43" s="14" customFormat="1" ht="15" customHeight="1" x14ac:dyDescent="0.55000000000000004">
      <c r="A204" s="30"/>
      <c r="F204" s="22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</row>
    <row r="205" spans="1:43" s="14" customFormat="1" ht="15" customHeight="1" x14ac:dyDescent="0.55000000000000004">
      <c r="A205" s="30"/>
      <c r="F205" s="22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</row>
    <row r="206" spans="1:43" s="14" customFormat="1" ht="15" customHeight="1" x14ac:dyDescent="0.55000000000000004">
      <c r="A206" s="30"/>
      <c r="F206" s="22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</row>
    <row r="207" spans="1:43" s="14" customFormat="1" ht="15" customHeight="1" x14ac:dyDescent="0.55000000000000004">
      <c r="A207" s="30"/>
      <c r="F207" s="22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</row>
    <row r="208" spans="1:43" s="14" customFormat="1" ht="15" customHeight="1" x14ac:dyDescent="0.55000000000000004">
      <c r="A208" s="30"/>
      <c r="F208" s="22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</row>
    <row r="209" spans="1:43" s="14" customFormat="1" ht="15" customHeight="1" x14ac:dyDescent="0.55000000000000004">
      <c r="A209" s="30"/>
      <c r="F209" s="22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</row>
    <row r="210" spans="1:43" s="14" customFormat="1" ht="15" customHeight="1" x14ac:dyDescent="0.55000000000000004">
      <c r="A210" s="30"/>
      <c r="F210" s="22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</row>
    <row r="211" spans="1:43" s="14" customFormat="1" ht="15" customHeight="1" x14ac:dyDescent="0.55000000000000004">
      <c r="A211" s="30"/>
      <c r="F211" s="22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</row>
    <row r="212" spans="1:43" s="14" customFormat="1" ht="15" customHeight="1" x14ac:dyDescent="0.55000000000000004">
      <c r="A212" s="30"/>
      <c r="F212" s="22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</row>
    <row r="213" spans="1:43" s="14" customFormat="1" ht="15" customHeight="1" x14ac:dyDescent="0.55000000000000004">
      <c r="A213" s="30"/>
      <c r="F213" s="22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</row>
    <row r="214" spans="1:43" s="14" customFormat="1" ht="15" customHeight="1" x14ac:dyDescent="0.55000000000000004">
      <c r="A214" s="30"/>
      <c r="F214" s="22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</row>
    <row r="215" spans="1:43" s="14" customFormat="1" ht="15" customHeight="1" x14ac:dyDescent="0.55000000000000004">
      <c r="A215" s="30"/>
      <c r="F215" s="22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</row>
    <row r="216" spans="1:43" s="14" customFormat="1" ht="15" customHeight="1" x14ac:dyDescent="0.55000000000000004">
      <c r="A216" s="30"/>
      <c r="F216" s="22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</row>
    <row r="217" spans="1:43" s="14" customFormat="1" ht="15" customHeight="1" x14ac:dyDescent="0.55000000000000004">
      <c r="A217" s="30"/>
      <c r="F217" s="22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</row>
    <row r="218" spans="1:43" s="14" customFormat="1" ht="15" customHeight="1" x14ac:dyDescent="0.55000000000000004">
      <c r="A218" s="30"/>
      <c r="F218" s="22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</row>
    <row r="219" spans="1:43" s="14" customFormat="1" ht="15" customHeight="1" x14ac:dyDescent="0.55000000000000004">
      <c r="A219" s="30"/>
      <c r="F219" s="22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</row>
    <row r="220" spans="1:43" s="14" customFormat="1" ht="15" customHeight="1" x14ac:dyDescent="0.55000000000000004">
      <c r="A220" s="30"/>
      <c r="F220" s="22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</row>
    <row r="221" spans="1:43" s="14" customFormat="1" ht="15" customHeight="1" x14ac:dyDescent="0.55000000000000004">
      <c r="A221" s="30"/>
      <c r="F221" s="22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</row>
    <row r="222" spans="1:43" s="14" customFormat="1" ht="15" customHeight="1" x14ac:dyDescent="0.55000000000000004">
      <c r="A222" s="30"/>
      <c r="F222" s="22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</row>
    <row r="223" spans="1:43" s="14" customFormat="1" ht="15" customHeight="1" x14ac:dyDescent="0.55000000000000004">
      <c r="A223" s="30"/>
      <c r="F223" s="22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</row>
    <row r="224" spans="1:43" s="14" customFormat="1" ht="15" customHeight="1" x14ac:dyDescent="0.55000000000000004">
      <c r="A224" s="30"/>
      <c r="F224" s="22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</row>
    <row r="225" spans="1:43" s="14" customFormat="1" ht="15" customHeight="1" x14ac:dyDescent="0.55000000000000004">
      <c r="A225" s="30"/>
      <c r="F225" s="22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</row>
    <row r="226" spans="1:43" s="14" customFormat="1" ht="15" customHeight="1" x14ac:dyDescent="0.55000000000000004">
      <c r="A226" s="30"/>
      <c r="F226" s="22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</row>
    <row r="227" spans="1:43" s="14" customFormat="1" ht="15" customHeight="1" x14ac:dyDescent="0.55000000000000004">
      <c r="A227" s="30"/>
      <c r="F227" s="22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</row>
    <row r="228" spans="1:43" s="14" customFormat="1" ht="15" customHeight="1" x14ac:dyDescent="0.55000000000000004">
      <c r="A228" s="30"/>
      <c r="F228" s="22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</row>
    <row r="229" spans="1:43" s="14" customFormat="1" ht="15" customHeight="1" x14ac:dyDescent="0.55000000000000004">
      <c r="A229" s="30"/>
      <c r="F229" s="22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</row>
    <row r="230" spans="1:43" s="14" customFormat="1" ht="15" customHeight="1" x14ac:dyDescent="0.55000000000000004">
      <c r="A230" s="30"/>
      <c r="F230" s="22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</row>
    <row r="231" spans="1:43" s="14" customFormat="1" ht="15" customHeight="1" x14ac:dyDescent="0.55000000000000004">
      <c r="A231" s="30"/>
      <c r="F231" s="22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</row>
    <row r="232" spans="1:43" s="14" customFormat="1" ht="15" customHeight="1" x14ac:dyDescent="0.55000000000000004">
      <c r="A232" s="30"/>
      <c r="F232" s="22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</row>
    <row r="233" spans="1:43" s="14" customFormat="1" ht="15" customHeight="1" x14ac:dyDescent="0.55000000000000004">
      <c r="A233" s="30"/>
      <c r="F233" s="22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</row>
    <row r="234" spans="1:43" s="14" customFormat="1" ht="15" customHeight="1" x14ac:dyDescent="0.55000000000000004">
      <c r="A234" s="30"/>
      <c r="F234" s="22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</row>
    <row r="235" spans="1:43" s="14" customFormat="1" ht="15" customHeight="1" x14ac:dyDescent="0.55000000000000004">
      <c r="A235" s="30"/>
      <c r="F235" s="22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</row>
    <row r="236" spans="1:43" s="14" customFormat="1" ht="15" customHeight="1" x14ac:dyDescent="0.55000000000000004">
      <c r="A236" s="30"/>
      <c r="F236" s="22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</row>
    <row r="237" spans="1:43" s="14" customFormat="1" ht="15" customHeight="1" x14ac:dyDescent="0.55000000000000004">
      <c r="A237" s="30"/>
      <c r="F237" s="22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</row>
    <row r="238" spans="1:43" s="14" customFormat="1" ht="15" customHeight="1" x14ac:dyDescent="0.55000000000000004">
      <c r="A238" s="30"/>
      <c r="F238" s="22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</row>
    <row r="239" spans="1:43" s="14" customFormat="1" ht="15" customHeight="1" x14ac:dyDescent="0.55000000000000004">
      <c r="A239" s="30"/>
      <c r="F239" s="22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</row>
    <row r="240" spans="1:43" s="14" customFormat="1" ht="15" customHeight="1" x14ac:dyDescent="0.55000000000000004">
      <c r="A240" s="30"/>
      <c r="F240" s="22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</row>
    <row r="241" spans="1:43" s="14" customFormat="1" ht="15" customHeight="1" x14ac:dyDescent="0.55000000000000004">
      <c r="A241" s="30"/>
      <c r="F241" s="22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</row>
    <row r="242" spans="1:43" s="14" customFormat="1" ht="15" customHeight="1" x14ac:dyDescent="0.55000000000000004">
      <c r="A242" s="30"/>
      <c r="F242" s="22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</row>
    <row r="243" spans="1:43" s="14" customFormat="1" ht="15" customHeight="1" x14ac:dyDescent="0.55000000000000004">
      <c r="A243" s="30"/>
      <c r="F243" s="22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</row>
    <row r="244" spans="1:43" s="14" customFormat="1" ht="15" customHeight="1" x14ac:dyDescent="0.55000000000000004">
      <c r="A244" s="30"/>
      <c r="F244" s="22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</row>
    <row r="245" spans="1:43" s="14" customFormat="1" ht="15" customHeight="1" x14ac:dyDescent="0.55000000000000004">
      <c r="A245" s="30"/>
      <c r="F245" s="22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</row>
    <row r="246" spans="1:43" s="14" customFormat="1" ht="15" customHeight="1" x14ac:dyDescent="0.55000000000000004">
      <c r="A246" s="30"/>
      <c r="F246" s="22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</row>
    <row r="247" spans="1:43" s="14" customFormat="1" ht="15" customHeight="1" x14ac:dyDescent="0.55000000000000004">
      <c r="A247" s="30"/>
      <c r="F247" s="22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</row>
    <row r="248" spans="1:43" s="14" customFormat="1" ht="15" customHeight="1" x14ac:dyDescent="0.55000000000000004">
      <c r="A248" s="30"/>
      <c r="F248" s="22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</row>
    <row r="249" spans="1:43" s="14" customFormat="1" ht="15" customHeight="1" x14ac:dyDescent="0.55000000000000004">
      <c r="A249" s="30"/>
      <c r="F249" s="22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</row>
    <row r="250" spans="1:43" s="14" customFormat="1" ht="15" customHeight="1" x14ac:dyDescent="0.55000000000000004">
      <c r="A250" s="30"/>
      <c r="F250" s="22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  <c r="AP250" s="34"/>
      <c r="AQ250" s="34"/>
    </row>
    <row r="251" spans="1:43" s="14" customFormat="1" ht="15" customHeight="1" x14ac:dyDescent="0.55000000000000004">
      <c r="A251" s="30"/>
      <c r="F251" s="22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</row>
    <row r="252" spans="1:43" s="14" customFormat="1" ht="15" customHeight="1" x14ac:dyDescent="0.55000000000000004">
      <c r="A252" s="30"/>
      <c r="F252" s="22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</row>
    <row r="253" spans="1:43" s="14" customFormat="1" ht="15" customHeight="1" x14ac:dyDescent="0.55000000000000004">
      <c r="A253" s="30"/>
      <c r="F253" s="22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</row>
    <row r="254" spans="1:43" s="14" customFormat="1" ht="15" customHeight="1" x14ac:dyDescent="0.55000000000000004">
      <c r="A254" s="30"/>
      <c r="F254" s="22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</row>
    <row r="255" spans="1:43" s="14" customFormat="1" ht="15" customHeight="1" x14ac:dyDescent="0.55000000000000004">
      <c r="A255" s="30"/>
      <c r="F255" s="22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</row>
    <row r="256" spans="1:43" s="14" customFormat="1" ht="15" customHeight="1" x14ac:dyDescent="0.55000000000000004">
      <c r="A256" s="30"/>
      <c r="F256" s="22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4"/>
      <c r="AP256" s="34"/>
      <c r="AQ256" s="34"/>
    </row>
    <row r="257" spans="1:43" s="14" customFormat="1" ht="15" customHeight="1" x14ac:dyDescent="0.55000000000000004">
      <c r="A257" s="30"/>
      <c r="F257" s="22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4"/>
      <c r="AP257" s="34"/>
      <c r="AQ257" s="34"/>
    </row>
    <row r="258" spans="1:43" s="14" customFormat="1" ht="15" customHeight="1" x14ac:dyDescent="0.55000000000000004">
      <c r="A258" s="30"/>
      <c r="F258" s="22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</row>
    <row r="259" spans="1:43" s="14" customFormat="1" ht="15" customHeight="1" x14ac:dyDescent="0.55000000000000004">
      <c r="A259" s="30"/>
      <c r="F259" s="22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</row>
    <row r="260" spans="1:43" s="14" customFormat="1" ht="15" customHeight="1" x14ac:dyDescent="0.55000000000000004">
      <c r="A260" s="30"/>
      <c r="F260" s="22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4"/>
      <c r="AP260" s="34"/>
      <c r="AQ260" s="34"/>
    </row>
    <row r="261" spans="1:43" s="14" customFormat="1" ht="15" customHeight="1" x14ac:dyDescent="0.55000000000000004">
      <c r="A261" s="30"/>
      <c r="F261" s="22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</row>
    <row r="262" spans="1:43" s="14" customFormat="1" ht="15" customHeight="1" x14ac:dyDescent="0.55000000000000004">
      <c r="A262" s="30"/>
      <c r="F262" s="22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</row>
    <row r="263" spans="1:43" s="14" customFormat="1" ht="15" customHeight="1" x14ac:dyDescent="0.55000000000000004">
      <c r="A263" s="30"/>
      <c r="F263" s="22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</row>
    <row r="264" spans="1:43" s="14" customFormat="1" ht="15" customHeight="1" x14ac:dyDescent="0.55000000000000004">
      <c r="A264" s="30"/>
      <c r="F264" s="22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</row>
    <row r="265" spans="1:43" s="14" customFormat="1" ht="15" customHeight="1" x14ac:dyDescent="0.55000000000000004">
      <c r="A265" s="30"/>
      <c r="F265" s="22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</row>
    <row r="266" spans="1:43" s="14" customFormat="1" ht="15" customHeight="1" x14ac:dyDescent="0.55000000000000004">
      <c r="A266" s="30"/>
      <c r="F266" s="22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</row>
    <row r="267" spans="1:43" s="14" customFormat="1" ht="15" customHeight="1" x14ac:dyDescent="0.55000000000000004">
      <c r="A267" s="30"/>
      <c r="F267" s="22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</row>
    <row r="268" spans="1:43" s="14" customFormat="1" ht="15" customHeight="1" x14ac:dyDescent="0.55000000000000004">
      <c r="A268" s="30"/>
      <c r="F268" s="22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</row>
    <row r="269" spans="1:43" s="14" customFormat="1" ht="15" customHeight="1" x14ac:dyDescent="0.55000000000000004">
      <c r="A269" s="30"/>
      <c r="F269" s="22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</row>
    <row r="270" spans="1:43" s="14" customFormat="1" ht="15" customHeight="1" x14ac:dyDescent="0.55000000000000004">
      <c r="A270" s="30"/>
      <c r="F270" s="22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</row>
    <row r="271" spans="1:43" s="14" customFormat="1" ht="15" customHeight="1" x14ac:dyDescent="0.55000000000000004">
      <c r="A271" s="30"/>
      <c r="F271" s="22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</row>
    <row r="272" spans="1:43" s="14" customFormat="1" ht="15" customHeight="1" x14ac:dyDescent="0.55000000000000004">
      <c r="A272" s="30"/>
      <c r="F272" s="22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</row>
    <row r="273" spans="1:43" s="14" customFormat="1" ht="15" customHeight="1" x14ac:dyDescent="0.55000000000000004">
      <c r="A273" s="30"/>
      <c r="F273" s="22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</row>
    <row r="274" spans="1:43" s="14" customFormat="1" ht="15" customHeight="1" x14ac:dyDescent="0.55000000000000004">
      <c r="A274" s="30"/>
      <c r="F274" s="22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</row>
    <row r="275" spans="1:43" s="14" customFormat="1" ht="15" customHeight="1" x14ac:dyDescent="0.55000000000000004">
      <c r="A275" s="30"/>
      <c r="F275" s="22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</row>
    <row r="276" spans="1:43" s="14" customFormat="1" ht="15" customHeight="1" x14ac:dyDescent="0.55000000000000004">
      <c r="A276" s="30"/>
      <c r="F276" s="22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</row>
    <row r="277" spans="1:43" s="14" customFormat="1" ht="15" customHeight="1" x14ac:dyDescent="0.55000000000000004">
      <c r="A277" s="30"/>
      <c r="F277" s="22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</row>
    <row r="278" spans="1:43" s="14" customFormat="1" ht="15" customHeight="1" x14ac:dyDescent="0.55000000000000004">
      <c r="A278" s="30"/>
      <c r="F278" s="22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</row>
    <row r="279" spans="1:43" s="14" customFormat="1" ht="15" customHeight="1" x14ac:dyDescent="0.55000000000000004">
      <c r="A279" s="30"/>
      <c r="F279" s="22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</row>
    <row r="280" spans="1:43" s="14" customFormat="1" ht="15" customHeight="1" x14ac:dyDescent="0.55000000000000004">
      <c r="A280" s="30"/>
      <c r="F280" s="22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</row>
    <row r="281" spans="1:43" s="14" customFormat="1" ht="15" customHeight="1" x14ac:dyDescent="0.55000000000000004">
      <c r="A281" s="30"/>
      <c r="F281" s="22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</row>
    <row r="282" spans="1:43" s="14" customFormat="1" ht="15" customHeight="1" x14ac:dyDescent="0.55000000000000004">
      <c r="A282" s="30"/>
      <c r="F282" s="22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</row>
    <row r="283" spans="1:43" s="14" customFormat="1" ht="15" customHeight="1" x14ac:dyDescent="0.55000000000000004">
      <c r="A283" s="30"/>
      <c r="F283" s="22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</row>
    <row r="284" spans="1:43" s="14" customFormat="1" ht="15" customHeight="1" x14ac:dyDescent="0.55000000000000004">
      <c r="A284" s="30"/>
      <c r="F284" s="22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</row>
    <row r="285" spans="1:43" s="14" customFormat="1" ht="15" customHeight="1" x14ac:dyDescent="0.55000000000000004">
      <c r="A285" s="30"/>
      <c r="F285" s="22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</row>
    <row r="286" spans="1:43" s="14" customFormat="1" ht="15" customHeight="1" x14ac:dyDescent="0.55000000000000004">
      <c r="A286" s="30"/>
      <c r="F286" s="22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</row>
    <row r="287" spans="1:43" s="14" customFormat="1" ht="15" customHeight="1" x14ac:dyDescent="0.55000000000000004">
      <c r="A287" s="30"/>
      <c r="F287" s="22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</row>
    <row r="288" spans="1:43" s="14" customFormat="1" ht="15" customHeight="1" x14ac:dyDescent="0.55000000000000004">
      <c r="A288" s="30"/>
      <c r="F288" s="22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</row>
    <row r="289" spans="1:43" s="14" customFormat="1" ht="15" customHeight="1" x14ac:dyDescent="0.55000000000000004">
      <c r="A289" s="30"/>
      <c r="F289" s="22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</row>
    <row r="290" spans="1:43" s="14" customFormat="1" ht="15" customHeight="1" x14ac:dyDescent="0.55000000000000004">
      <c r="A290" s="30"/>
      <c r="F290" s="22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</row>
    <row r="291" spans="1:43" s="14" customFormat="1" ht="15" customHeight="1" x14ac:dyDescent="0.55000000000000004">
      <c r="A291" s="30"/>
      <c r="F291" s="22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</row>
    <row r="292" spans="1:43" s="14" customFormat="1" ht="15" customHeight="1" x14ac:dyDescent="0.55000000000000004">
      <c r="A292" s="30"/>
      <c r="F292" s="22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</row>
    <row r="293" spans="1:43" s="14" customFormat="1" ht="15" customHeight="1" x14ac:dyDescent="0.55000000000000004">
      <c r="A293" s="30"/>
      <c r="F293" s="22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</row>
    <row r="294" spans="1:43" s="14" customFormat="1" ht="15" customHeight="1" x14ac:dyDescent="0.55000000000000004">
      <c r="A294" s="30"/>
      <c r="F294" s="22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</row>
    <row r="295" spans="1:43" s="14" customFormat="1" ht="15" customHeight="1" x14ac:dyDescent="0.55000000000000004">
      <c r="A295" s="30"/>
      <c r="F295" s="22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</row>
    <row r="296" spans="1:43" s="14" customFormat="1" ht="15" customHeight="1" x14ac:dyDescent="0.55000000000000004">
      <c r="A296" s="30"/>
      <c r="F296" s="22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</row>
    <row r="297" spans="1:43" s="14" customFormat="1" ht="15" customHeight="1" x14ac:dyDescent="0.55000000000000004">
      <c r="A297" s="30"/>
      <c r="F297" s="22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</row>
    <row r="298" spans="1:43" s="14" customFormat="1" ht="15" customHeight="1" x14ac:dyDescent="0.55000000000000004">
      <c r="A298" s="30"/>
      <c r="F298" s="22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</row>
    <row r="299" spans="1:43" s="14" customFormat="1" ht="15" customHeight="1" x14ac:dyDescent="0.55000000000000004">
      <c r="A299" s="30"/>
      <c r="F299" s="22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</row>
    <row r="300" spans="1:43" s="14" customFormat="1" ht="15" customHeight="1" x14ac:dyDescent="0.55000000000000004">
      <c r="A300" s="30"/>
      <c r="F300" s="22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</row>
    <row r="301" spans="1:43" s="14" customFormat="1" ht="15" customHeight="1" x14ac:dyDescent="0.55000000000000004">
      <c r="A301" s="30"/>
      <c r="F301" s="22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</row>
    <row r="302" spans="1:43" s="14" customFormat="1" ht="15" customHeight="1" x14ac:dyDescent="0.55000000000000004">
      <c r="A302" s="30"/>
      <c r="F302" s="22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</row>
    <row r="303" spans="1:43" s="14" customFormat="1" ht="15" customHeight="1" x14ac:dyDescent="0.55000000000000004">
      <c r="A303" s="30"/>
      <c r="F303" s="22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</row>
    <row r="304" spans="1:43" s="14" customFormat="1" ht="15" customHeight="1" x14ac:dyDescent="0.55000000000000004">
      <c r="A304" s="30"/>
      <c r="F304" s="22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</row>
    <row r="305" spans="1:43" s="14" customFormat="1" ht="15" customHeight="1" x14ac:dyDescent="0.55000000000000004">
      <c r="A305" s="30"/>
      <c r="F305" s="22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</row>
    <row r="306" spans="1:43" s="14" customFormat="1" ht="15" customHeight="1" x14ac:dyDescent="0.55000000000000004">
      <c r="A306" s="30"/>
      <c r="F306" s="22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</row>
    <row r="307" spans="1:43" s="14" customFormat="1" ht="15" customHeight="1" x14ac:dyDescent="0.55000000000000004">
      <c r="A307" s="30"/>
      <c r="F307" s="22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</row>
    <row r="308" spans="1:43" s="14" customFormat="1" ht="15" customHeight="1" x14ac:dyDescent="0.55000000000000004">
      <c r="A308" s="30"/>
      <c r="F308" s="22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</row>
    <row r="309" spans="1:43" s="14" customFormat="1" ht="15" customHeight="1" x14ac:dyDescent="0.55000000000000004">
      <c r="A309" s="30"/>
      <c r="F309" s="22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</row>
    <row r="310" spans="1:43" s="14" customFormat="1" ht="15" customHeight="1" x14ac:dyDescent="0.55000000000000004">
      <c r="A310" s="30"/>
      <c r="F310" s="22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</row>
    <row r="311" spans="1:43" s="14" customFormat="1" ht="15" customHeight="1" x14ac:dyDescent="0.55000000000000004">
      <c r="A311" s="30"/>
      <c r="F311" s="22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</row>
    <row r="312" spans="1:43" s="14" customFormat="1" ht="15" customHeight="1" x14ac:dyDescent="0.55000000000000004">
      <c r="A312" s="30"/>
      <c r="F312" s="22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</row>
    <row r="313" spans="1:43" s="14" customFormat="1" ht="15" customHeight="1" x14ac:dyDescent="0.55000000000000004">
      <c r="A313" s="30"/>
      <c r="F313" s="22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</row>
    <row r="314" spans="1:43" s="14" customFormat="1" ht="15" customHeight="1" x14ac:dyDescent="0.55000000000000004">
      <c r="A314" s="30"/>
      <c r="F314" s="22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</row>
    <row r="315" spans="1:43" s="14" customFormat="1" ht="15" customHeight="1" x14ac:dyDescent="0.55000000000000004">
      <c r="A315" s="30"/>
      <c r="F315" s="22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</row>
    <row r="316" spans="1:43" s="14" customFormat="1" ht="15" customHeight="1" x14ac:dyDescent="0.55000000000000004">
      <c r="A316" s="30"/>
      <c r="F316" s="22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</row>
    <row r="317" spans="1:43" s="14" customFormat="1" ht="15" customHeight="1" x14ac:dyDescent="0.55000000000000004">
      <c r="A317" s="30"/>
      <c r="F317" s="22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</row>
    <row r="318" spans="1:43" s="14" customFormat="1" ht="15" customHeight="1" x14ac:dyDescent="0.55000000000000004">
      <c r="A318" s="30"/>
      <c r="F318" s="22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</row>
    <row r="319" spans="1:43" s="14" customFormat="1" ht="15" customHeight="1" x14ac:dyDescent="0.55000000000000004">
      <c r="A319" s="30"/>
      <c r="F319" s="22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</row>
    <row r="320" spans="1:43" s="14" customFormat="1" ht="15" customHeight="1" x14ac:dyDescent="0.55000000000000004">
      <c r="A320" s="30"/>
      <c r="F320" s="22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</row>
    <row r="321" spans="1:43" s="14" customFormat="1" ht="15" customHeight="1" x14ac:dyDescent="0.55000000000000004">
      <c r="A321" s="30"/>
      <c r="F321" s="22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</row>
    <row r="322" spans="1:43" s="14" customFormat="1" ht="15" customHeight="1" x14ac:dyDescent="0.55000000000000004">
      <c r="A322" s="30"/>
      <c r="F322" s="22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</row>
    <row r="323" spans="1:43" s="14" customFormat="1" ht="15" customHeight="1" x14ac:dyDescent="0.55000000000000004">
      <c r="A323" s="30"/>
      <c r="F323" s="22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</row>
    <row r="324" spans="1:43" s="14" customFormat="1" ht="15" customHeight="1" x14ac:dyDescent="0.55000000000000004">
      <c r="A324" s="30"/>
      <c r="F324" s="22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</row>
    <row r="325" spans="1:43" s="14" customFormat="1" ht="15" customHeight="1" x14ac:dyDescent="0.55000000000000004">
      <c r="A325" s="30"/>
      <c r="F325" s="22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</row>
    <row r="326" spans="1:43" s="14" customFormat="1" ht="15" customHeight="1" x14ac:dyDescent="0.55000000000000004">
      <c r="A326" s="30"/>
      <c r="F326" s="22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</row>
    <row r="327" spans="1:43" s="14" customFormat="1" ht="15" customHeight="1" x14ac:dyDescent="0.55000000000000004">
      <c r="A327" s="30"/>
      <c r="F327" s="22"/>
      <c r="G327" s="39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</row>
    <row r="328" spans="1:43" ht="15" customHeight="1" x14ac:dyDescent="0.55000000000000004">
      <c r="G328" s="39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</row>
    <row r="329" spans="1:43" ht="15" customHeight="1" x14ac:dyDescent="0.55000000000000004">
      <c r="G329" s="39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</row>
    <row r="330" spans="1:43" ht="15" customHeight="1" x14ac:dyDescent="0.55000000000000004">
      <c r="G330" s="39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</row>
    <row r="331" spans="1:43" ht="15" customHeight="1" x14ac:dyDescent="0.55000000000000004">
      <c r="G331" s="39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</row>
    <row r="332" spans="1:43" ht="15" customHeight="1" x14ac:dyDescent="0.55000000000000004">
      <c r="G332" s="39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</row>
    <row r="333" spans="1:43" ht="15" customHeight="1" x14ac:dyDescent="0.55000000000000004">
      <c r="G333" s="39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</row>
    <row r="334" spans="1:43" ht="15" customHeight="1" x14ac:dyDescent="0.55000000000000004">
      <c r="G334" s="39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</row>
    <row r="335" spans="1:43" ht="15" customHeight="1" x14ac:dyDescent="0.55000000000000004">
      <c r="G335" s="39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</row>
    <row r="336" spans="1:43" ht="15" customHeight="1" x14ac:dyDescent="0.55000000000000004">
      <c r="G336" s="39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</row>
    <row r="337" spans="7:43" ht="15" customHeight="1" x14ac:dyDescent="0.55000000000000004">
      <c r="G337" s="39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</row>
    <row r="338" spans="7:43" ht="15" customHeight="1" x14ac:dyDescent="0.55000000000000004">
      <c r="G338" s="39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</row>
    <row r="339" spans="7:43" ht="15" customHeight="1" x14ac:dyDescent="0.55000000000000004">
      <c r="G339" s="39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</row>
    <row r="340" spans="7:43" ht="15" customHeight="1" x14ac:dyDescent="0.55000000000000004">
      <c r="G340" s="39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</row>
    <row r="341" spans="7:43" ht="15" customHeight="1" x14ac:dyDescent="0.55000000000000004">
      <c r="G341" s="39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</row>
    <row r="342" spans="7:43" ht="15" customHeight="1" x14ac:dyDescent="0.55000000000000004">
      <c r="G342" s="39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</row>
    <row r="343" spans="7:43" ht="15" customHeight="1" x14ac:dyDescent="0.55000000000000004">
      <c r="G343" s="39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</row>
    <row r="344" spans="7:43" ht="15" customHeight="1" x14ac:dyDescent="0.55000000000000004">
      <c r="G344" s="39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</row>
    <row r="345" spans="7:43" ht="15" customHeight="1" x14ac:dyDescent="0.55000000000000004">
      <c r="G345" s="39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</row>
    <row r="346" spans="7:43" ht="15" customHeight="1" x14ac:dyDescent="0.55000000000000004">
      <c r="G346" s="39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</row>
    <row r="347" spans="7:43" ht="15" customHeight="1" x14ac:dyDescent="0.55000000000000004">
      <c r="G347" s="39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</row>
    <row r="348" spans="7:43" ht="15" customHeight="1" x14ac:dyDescent="0.55000000000000004">
      <c r="G348" s="39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</row>
    <row r="349" spans="7:43" ht="15" customHeight="1" x14ac:dyDescent="0.55000000000000004">
      <c r="G349" s="39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</row>
    <row r="350" spans="7:43" ht="15" customHeight="1" x14ac:dyDescent="0.55000000000000004">
      <c r="G350" s="39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</row>
    <row r="351" spans="7:43" ht="15" customHeight="1" x14ac:dyDescent="0.55000000000000004">
      <c r="G351" s="39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</row>
    <row r="352" spans="7:43" ht="15" customHeight="1" x14ac:dyDescent="0.55000000000000004">
      <c r="G352" s="39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</row>
    <row r="353" spans="7:43" ht="15" customHeight="1" x14ac:dyDescent="0.55000000000000004">
      <c r="G353" s="39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</row>
    <row r="354" spans="7:43" ht="15" customHeight="1" x14ac:dyDescent="0.55000000000000004">
      <c r="G354" s="39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</row>
    <row r="355" spans="7:43" ht="15" customHeight="1" x14ac:dyDescent="0.55000000000000004">
      <c r="G355" s="39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</row>
    <row r="356" spans="7:43" ht="15" customHeight="1" x14ac:dyDescent="0.55000000000000004">
      <c r="G356" s="39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</row>
    <row r="357" spans="7:43" ht="15" customHeight="1" x14ac:dyDescent="0.55000000000000004">
      <c r="G357" s="39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</row>
    <row r="358" spans="7:43" ht="15" customHeight="1" x14ac:dyDescent="0.55000000000000004">
      <c r="G358" s="39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</row>
    <row r="359" spans="7:43" ht="15" customHeight="1" x14ac:dyDescent="0.55000000000000004">
      <c r="G359" s="39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</row>
    <row r="360" spans="7:43" ht="15" customHeight="1" x14ac:dyDescent="0.55000000000000004">
      <c r="G360" s="39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</row>
    <row r="361" spans="7:43" ht="15" customHeight="1" x14ac:dyDescent="0.55000000000000004">
      <c r="G361" s="39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</row>
    <row r="362" spans="7:43" ht="15" customHeight="1" x14ac:dyDescent="0.55000000000000004">
      <c r="G362" s="39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</row>
    <row r="363" spans="7:43" ht="15" customHeight="1" x14ac:dyDescent="0.55000000000000004">
      <c r="G363" s="39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</row>
    <row r="364" spans="7:43" ht="15" customHeight="1" x14ac:dyDescent="0.55000000000000004">
      <c r="G364" s="39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</row>
    <row r="365" spans="7:43" ht="15" customHeight="1" x14ac:dyDescent="0.55000000000000004">
      <c r="G365" s="39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38"/>
      <c r="AQ365" s="38"/>
    </row>
    <row r="366" spans="7:43" ht="15" customHeight="1" x14ac:dyDescent="0.55000000000000004">
      <c r="G366" s="39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  <c r="AH366" s="38"/>
      <c r="AI366" s="38"/>
      <c r="AJ366" s="38"/>
      <c r="AK366" s="38"/>
      <c r="AL366" s="38"/>
      <c r="AM366" s="38"/>
      <c r="AN366" s="38"/>
      <c r="AO366" s="38"/>
      <c r="AP366" s="38"/>
      <c r="AQ366" s="38"/>
    </row>
    <row r="367" spans="7:43" ht="15" customHeight="1" x14ac:dyDescent="0.55000000000000004">
      <c r="G367" s="39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F367" s="38"/>
      <c r="AG367" s="38"/>
      <c r="AH367" s="38"/>
      <c r="AI367" s="38"/>
      <c r="AJ367" s="38"/>
      <c r="AK367" s="38"/>
      <c r="AL367" s="38"/>
      <c r="AM367" s="38"/>
      <c r="AN367" s="38"/>
      <c r="AO367" s="38"/>
      <c r="AP367" s="38"/>
      <c r="AQ367" s="38"/>
    </row>
    <row r="368" spans="7:43" ht="15" customHeight="1" x14ac:dyDescent="0.55000000000000004">
      <c r="G368" s="39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F368" s="38"/>
      <c r="AG368" s="38"/>
      <c r="AH368" s="38"/>
      <c r="AI368" s="38"/>
      <c r="AJ368" s="38"/>
      <c r="AK368" s="38"/>
      <c r="AL368" s="38"/>
      <c r="AM368" s="38"/>
      <c r="AN368" s="38"/>
      <c r="AO368" s="38"/>
      <c r="AP368" s="38"/>
      <c r="AQ368" s="38"/>
    </row>
    <row r="369" spans="7:43" ht="15" customHeight="1" x14ac:dyDescent="0.55000000000000004">
      <c r="G369" s="39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F369" s="38"/>
      <c r="AG369" s="38"/>
      <c r="AH369" s="38"/>
      <c r="AI369" s="38"/>
      <c r="AJ369" s="38"/>
      <c r="AK369" s="38"/>
      <c r="AL369" s="38"/>
      <c r="AM369" s="38"/>
      <c r="AN369" s="38"/>
      <c r="AO369" s="38"/>
      <c r="AP369" s="38"/>
      <c r="AQ369" s="38"/>
    </row>
    <row r="370" spans="7:43" ht="15" customHeight="1" x14ac:dyDescent="0.55000000000000004">
      <c r="G370" s="39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F370" s="38"/>
      <c r="AG370" s="38"/>
      <c r="AH370" s="38"/>
      <c r="AI370" s="38"/>
      <c r="AJ370" s="38"/>
      <c r="AK370" s="38"/>
      <c r="AL370" s="38"/>
      <c r="AM370" s="38"/>
      <c r="AN370" s="38"/>
      <c r="AO370" s="38"/>
      <c r="AP370" s="38"/>
      <c r="AQ370" s="38"/>
    </row>
    <row r="371" spans="7:43" ht="15" customHeight="1" x14ac:dyDescent="0.55000000000000004">
      <c r="G371" s="39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F371" s="38"/>
      <c r="AG371" s="38"/>
      <c r="AH371" s="38"/>
      <c r="AI371" s="38"/>
      <c r="AJ371" s="38"/>
      <c r="AK371" s="38"/>
      <c r="AL371" s="38"/>
      <c r="AM371" s="38"/>
      <c r="AN371" s="38"/>
      <c r="AO371" s="38"/>
      <c r="AP371" s="38"/>
      <c r="AQ371" s="38"/>
    </row>
    <row r="372" spans="7:43" ht="15" customHeight="1" x14ac:dyDescent="0.55000000000000004">
      <c r="G372" s="39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8"/>
      <c r="AI372" s="38"/>
      <c r="AJ372" s="38"/>
      <c r="AK372" s="38"/>
      <c r="AL372" s="38"/>
      <c r="AM372" s="38"/>
      <c r="AN372" s="38"/>
      <c r="AO372" s="38"/>
      <c r="AP372" s="38"/>
      <c r="AQ372" s="38"/>
    </row>
    <row r="373" spans="7:43" ht="15" customHeight="1" x14ac:dyDescent="0.55000000000000004">
      <c r="G373" s="39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F373" s="38"/>
      <c r="AG373" s="38"/>
      <c r="AH373" s="38"/>
      <c r="AI373" s="38"/>
      <c r="AJ373" s="38"/>
      <c r="AK373" s="38"/>
      <c r="AL373" s="38"/>
      <c r="AM373" s="38"/>
      <c r="AN373" s="38"/>
      <c r="AO373" s="38"/>
      <c r="AP373" s="38"/>
      <c r="AQ373" s="38"/>
    </row>
    <row r="374" spans="7:43" ht="15" customHeight="1" x14ac:dyDescent="0.55000000000000004">
      <c r="G374" s="39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F374" s="38"/>
      <c r="AG374" s="38"/>
      <c r="AH374" s="38"/>
      <c r="AI374" s="38"/>
      <c r="AJ374" s="38"/>
      <c r="AK374" s="38"/>
      <c r="AL374" s="38"/>
      <c r="AM374" s="38"/>
      <c r="AN374" s="38"/>
      <c r="AO374" s="38"/>
      <c r="AP374" s="38"/>
      <c r="AQ374" s="38"/>
    </row>
    <row r="375" spans="7:43" ht="15" customHeight="1" x14ac:dyDescent="0.55000000000000004">
      <c r="G375" s="39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F375" s="38"/>
      <c r="AG375" s="38"/>
      <c r="AH375" s="38"/>
      <c r="AI375" s="38"/>
      <c r="AJ375" s="38"/>
      <c r="AK375" s="38"/>
      <c r="AL375" s="38"/>
      <c r="AM375" s="38"/>
      <c r="AN375" s="38"/>
      <c r="AO375" s="38"/>
      <c r="AP375" s="38"/>
      <c r="AQ375" s="38"/>
    </row>
    <row r="376" spans="7:43" ht="15" customHeight="1" x14ac:dyDescent="0.55000000000000004">
      <c r="G376" s="39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F376" s="38"/>
      <c r="AG376" s="38"/>
      <c r="AH376" s="38"/>
      <c r="AI376" s="38"/>
      <c r="AJ376" s="38"/>
      <c r="AK376" s="38"/>
      <c r="AL376" s="38"/>
      <c r="AM376" s="38"/>
      <c r="AN376" s="38"/>
      <c r="AO376" s="38"/>
      <c r="AP376" s="38"/>
      <c r="AQ376" s="38"/>
    </row>
    <row r="377" spans="7:43" ht="15" customHeight="1" x14ac:dyDescent="0.55000000000000004">
      <c r="G377" s="39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F377" s="38"/>
      <c r="AG377" s="38"/>
      <c r="AH377" s="38"/>
      <c r="AI377" s="38"/>
      <c r="AJ377" s="38"/>
      <c r="AK377" s="38"/>
      <c r="AL377" s="38"/>
      <c r="AM377" s="38"/>
      <c r="AN377" s="38"/>
      <c r="AO377" s="38"/>
      <c r="AP377" s="38"/>
      <c r="AQ377" s="38"/>
    </row>
    <row r="378" spans="7:43" ht="15" customHeight="1" x14ac:dyDescent="0.55000000000000004">
      <c r="G378" s="39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F378" s="38"/>
      <c r="AG378" s="38"/>
      <c r="AH378" s="38"/>
      <c r="AI378" s="38"/>
      <c r="AJ378" s="38"/>
      <c r="AK378" s="38"/>
      <c r="AL378" s="38"/>
      <c r="AM378" s="38"/>
      <c r="AN378" s="38"/>
      <c r="AO378" s="38"/>
      <c r="AP378" s="38"/>
      <c r="AQ378" s="38"/>
    </row>
    <row r="379" spans="7:43" ht="15" customHeight="1" x14ac:dyDescent="0.55000000000000004">
      <c r="G379" s="39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F379" s="38"/>
      <c r="AG379" s="38"/>
      <c r="AH379" s="38"/>
      <c r="AI379" s="38"/>
      <c r="AJ379" s="38"/>
      <c r="AK379" s="38"/>
      <c r="AL379" s="38"/>
      <c r="AM379" s="38"/>
      <c r="AN379" s="38"/>
      <c r="AO379" s="38"/>
      <c r="AP379" s="38"/>
      <c r="AQ379" s="38"/>
    </row>
    <row r="380" spans="7:43" ht="15" customHeight="1" x14ac:dyDescent="0.55000000000000004">
      <c r="G380" s="39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F380" s="38"/>
      <c r="AG380" s="38"/>
      <c r="AH380" s="38"/>
      <c r="AI380" s="38"/>
      <c r="AJ380" s="38"/>
      <c r="AK380" s="38"/>
      <c r="AL380" s="38"/>
      <c r="AM380" s="38"/>
      <c r="AN380" s="38"/>
      <c r="AO380" s="38"/>
      <c r="AP380" s="38"/>
      <c r="AQ380" s="38"/>
    </row>
    <row r="381" spans="7:43" ht="15" customHeight="1" x14ac:dyDescent="0.55000000000000004">
      <c r="G381" s="39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F381" s="38"/>
      <c r="AG381" s="38"/>
      <c r="AH381" s="38"/>
      <c r="AI381" s="38"/>
      <c r="AJ381" s="38"/>
      <c r="AK381" s="38"/>
      <c r="AL381" s="38"/>
      <c r="AM381" s="38"/>
      <c r="AN381" s="38"/>
      <c r="AO381" s="38"/>
      <c r="AP381" s="38"/>
      <c r="AQ381" s="38"/>
    </row>
    <row r="382" spans="7:43" ht="15" customHeight="1" x14ac:dyDescent="0.55000000000000004">
      <c r="G382" s="39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F382" s="38"/>
      <c r="AG382" s="38"/>
      <c r="AH382" s="38"/>
      <c r="AI382" s="38"/>
      <c r="AJ382" s="38"/>
      <c r="AK382" s="38"/>
      <c r="AL382" s="38"/>
      <c r="AM382" s="38"/>
      <c r="AN382" s="38"/>
      <c r="AO382" s="38"/>
      <c r="AP382" s="38"/>
      <c r="AQ382" s="38"/>
    </row>
    <row r="383" spans="7:43" ht="15" customHeight="1" x14ac:dyDescent="0.55000000000000004">
      <c r="G383" s="39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  <c r="AL383" s="38"/>
      <c r="AM383" s="38"/>
      <c r="AN383" s="38"/>
      <c r="AO383" s="38"/>
      <c r="AP383" s="38"/>
      <c r="AQ383" s="38"/>
    </row>
    <row r="384" spans="7:43" ht="15" customHeight="1" x14ac:dyDescent="0.55000000000000004">
      <c r="G384" s="39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F384" s="38"/>
      <c r="AG384" s="38"/>
      <c r="AH384" s="38"/>
      <c r="AI384" s="38"/>
      <c r="AJ384" s="38"/>
      <c r="AK384" s="38"/>
      <c r="AL384" s="38"/>
      <c r="AM384" s="38"/>
      <c r="AN384" s="38"/>
      <c r="AO384" s="38"/>
      <c r="AP384" s="38"/>
      <c r="AQ384" s="38"/>
    </row>
    <row r="385" spans="7:43" ht="15" customHeight="1" x14ac:dyDescent="0.55000000000000004">
      <c r="G385" s="39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F385" s="38"/>
      <c r="AG385" s="38"/>
      <c r="AH385" s="38"/>
      <c r="AI385" s="38"/>
      <c r="AJ385" s="38"/>
      <c r="AK385" s="38"/>
      <c r="AL385" s="38"/>
      <c r="AM385" s="38"/>
      <c r="AN385" s="38"/>
      <c r="AO385" s="38"/>
      <c r="AP385" s="38"/>
      <c r="AQ385" s="38"/>
    </row>
    <row r="386" spans="7:43" ht="15" customHeight="1" x14ac:dyDescent="0.55000000000000004">
      <c r="G386" s="39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F386" s="38"/>
      <c r="AG386" s="38"/>
      <c r="AH386" s="38"/>
      <c r="AI386" s="38"/>
      <c r="AJ386" s="38"/>
      <c r="AK386" s="38"/>
      <c r="AL386" s="38"/>
      <c r="AM386" s="38"/>
      <c r="AN386" s="38"/>
      <c r="AO386" s="38"/>
      <c r="AP386" s="38"/>
      <c r="AQ386" s="38"/>
    </row>
    <row r="387" spans="7:43" ht="15" customHeight="1" x14ac:dyDescent="0.55000000000000004">
      <c r="G387" s="39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F387" s="38"/>
      <c r="AG387" s="38"/>
      <c r="AH387" s="38"/>
      <c r="AI387" s="38"/>
      <c r="AJ387" s="38"/>
      <c r="AK387" s="38"/>
      <c r="AL387" s="38"/>
      <c r="AM387" s="38"/>
      <c r="AN387" s="38"/>
      <c r="AO387" s="38"/>
      <c r="AP387" s="38"/>
      <c r="AQ387" s="38"/>
    </row>
    <row r="388" spans="7:43" ht="15" customHeight="1" x14ac:dyDescent="0.55000000000000004">
      <c r="G388" s="39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F388" s="38"/>
      <c r="AG388" s="38"/>
      <c r="AH388" s="38"/>
      <c r="AI388" s="38"/>
      <c r="AJ388" s="38"/>
      <c r="AK388" s="38"/>
      <c r="AL388" s="38"/>
      <c r="AM388" s="38"/>
      <c r="AN388" s="38"/>
      <c r="AO388" s="38"/>
      <c r="AP388" s="38"/>
      <c r="AQ388" s="38"/>
    </row>
    <row r="389" spans="7:43" ht="15" customHeight="1" x14ac:dyDescent="0.55000000000000004">
      <c r="G389" s="39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F389" s="38"/>
      <c r="AG389" s="38"/>
      <c r="AH389" s="38"/>
      <c r="AI389" s="38"/>
      <c r="AJ389" s="38"/>
      <c r="AK389" s="38"/>
      <c r="AL389" s="38"/>
      <c r="AM389" s="38"/>
      <c r="AN389" s="38"/>
      <c r="AO389" s="38"/>
      <c r="AP389" s="38"/>
      <c r="AQ389" s="38"/>
    </row>
    <row r="390" spans="7:43" ht="15" customHeight="1" x14ac:dyDescent="0.55000000000000004">
      <c r="G390" s="39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F390" s="38"/>
      <c r="AG390" s="38"/>
      <c r="AH390" s="38"/>
      <c r="AI390" s="38"/>
      <c r="AJ390" s="38"/>
      <c r="AK390" s="38"/>
      <c r="AL390" s="38"/>
      <c r="AM390" s="38"/>
      <c r="AN390" s="38"/>
      <c r="AO390" s="38"/>
      <c r="AP390" s="38"/>
      <c r="AQ390" s="38"/>
    </row>
    <row r="391" spans="7:43" ht="15" customHeight="1" x14ac:dyDescent="0.55000000000000004">
      <c r="G391" s="39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F391" s="38"/>
      <c r="AG391" s="38"/>
      <c r="AH391" s="38"/>
      <c r="AI391" s="38"/>
      <c r="AJ391" s="38"/>
      <c r="AK391" s="38"/>
      <c r="AL391" s="38"/>
      <c r="AM391" s="38"/>
      <c r="AN391" s="38"/>
      <c r="AO391" s="38"/>
      <c r="AP391" s="38"/>
      <c r="AQ391" s="38"/>
    </row>
    <row r="392" spans="7:43" ht="15" customHeight="1" x14ac:dyDescent="0.55000000000000004">
      <c r="G392" s="39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F392" s="38"/>
      <c r="AG392" s="38"/>
      <c r="AH392" s="38"/>
      <c r="AI392" s="38"/>
      <c r="AJ392" s="38"/>
      <c r="AK392" s="38"/>
      <c r="AL392" s="38"/>
      <c r="AM392" s="38"/>
      <c r="AN392" s="38"/>
      <c r="AO392" s="38"/>
      <c r="AP392" s="38"/>
      <c r="AQ392" s="38"/>
    </row>
    <row r="393" spans="7:43" ht="15" customHeight="1" x14ac:dyDescent="0.55000000000000004">
      <c r="G393" s="39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F393" s="38"/>
      <c r="AG393" s="38"/>
      <c r="AH393" s="38"/>
      <c r="AI393" s="38"/>
      <c r="AJ393" s="38"/>
      <c r="AK393" s="38"/>
      <c r="AL393" s="38"/>
      <c r="AM393" s="38"/>
      <c r="AN393" s="38"/>
      <c r="AO393" s="38"/>
      <c r="AP393" s="38"/>
      <c r="AQ393" s="38"/>
    </row>
    <row r="394" spans="7:43" ht="15" customHeight="1" x14ac:dyDescent="0.55000000000000004">
      <c r="G394" s="39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F394" s="38"/>
      <c r="AG394" s="38"/>
      <c r="AH394" s="38"/>
      <c r="AI394" s="38"/>
      <c r="AJ394" s="38"/>
      <c r="AK394" s="38"/>
      <c r="AL394" s="38"/>
      <c r="AM394" s="38"/>
      <c r="AN394" s="38"/>
      <c r="AO394" s="38"/>
      <c r="AP394" s="38"/>
      <c r="AQ394" s="38"/>
    </row>
    <row r="395" spans="7:43" ht="15" customHeight="1" x14ac:dyDescent="0.55000000000000004">
      <c r="G395" s="39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F395" s="38"/>
      <c r="AG395" s="38"/>
      <c r="AH395" s="38"/>
      <c r="AI395" s="38"/>
      <c r="AJ395" s="38"/>
      <c r="AK395" s="38"/>
      <c r="AL395" s="38"/>
      <c r="AM395" s="38"/>
      <c r="AN395" s="38"/>
      <c r="AO395" s="38"/>
      <c r="AP395" s="38"/>
      <c r="AQ395" s="38"/>
    </row>
    <row r="396" spans="7:43" ht="15" customHeight="1" x14ac:dyDescent="0.55000000000000004">
      <c r="G396" s="39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F396" s="38"/>
      <c r="AG396" s="38"/>
      <c r="AH396" s="38"/>
      <c r="AI396" s="38"/>
      <c r="AJ396" s="38"/>
      <c r="AK396" s="38"/>
      <c r="AL396" s="38"/>
      <c r="AM396" s="38"/>
      <c r="AN396" s="38"/>
      <c r="AO396" s="38"/>
      <c r="AP396" s="38"/>
      <c r="AQ396" s="38"/>
    </row>
    <row r="397" spans="7:43" ht="15" customHeight="1" x14ac:dyDescent="0.55000000000000004">
      <c r="G397" s="39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F397" s="38"/>
      <c r="AG397" s="38"/>
      <c r="AH397" s="38"/>
      <c r="AI397" s="38"/>
      <c r="AJ397" s="38"/>
      <c r="AK397" s="38"/>
      <c r="AL397" s="38"/>
      <c r="AM397" s="38"/>
      <c r="AN397" s="38"/>
      <c r="AO397" s="38"/>
      <c r="AP397" s="38"/>
      <c r="AQ397" s="38"/>
    </row>
    <row r="398" spans="7:43" ht="15" customHeight="1" x14ac:dyDescent="0.55000000000000004">
      <c r="G398" s="39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F398" s="38"/>
      <c r="AG398" s="38"/>
      <c r="AH398" s="38"/>
      <c r="AI398" s="38"/>
      <c r="AJ398" s="38"/>
      <c r="AK398" s="38"/>
      <c r="AL398" s="38"/>
      <c r="AM398" s="38"/>
      <c r="AN398" s="38"/>
      <c r="AO398" s="38"/>
      <c r="AP398" s="38"/>
      <c r="AQ398" s="38"/>
    </row>
    <row r="399" spans="7:43" ht="15" customHeight="1" x14ac:dyDescent="0.55000000000000004">
      <c r="G399" s="39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F399" s="38"/>
      <c r="AG399" s="38"/>
      <c r="AH399" s="38"/>
      <c r="AI399" s="38"/>
      <c r="AJ399" s="38"/>
      <c r="AK399" s="38"/>
      <c r="AL399" s="38"/>
      <c r="AM399" s="38"/>
      <c r="AN399" s="38"/>
      <c r="AO399" s="38"/>
      <c r="AP399" s="38"/>
      <c r="AQ399" s="38"/>
    </row>
    <row r="400" spans="7:43" ht="15" customHeight="1" x14ac:dyDescent="0.55000000000000004">
      <c r="G400" s="39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F400" s="38"/>
      <c r="AG400" s="38"/>
      <c r="AH400" s="38"/>
      <c r="AI400" s="38"/>
      <c r="AJ400" s="38"/>
      <c r="AK400" s="38"/>
      <c r="AL400" s="38"/>
      <c r="AM400" s="38"/>
      <c r="AN400" s="38"/>
      <c r="AO400" s="38"/>
      <c r="AP400" s="38"/>
      <c r="AQ400" s="38"/>
    </row>
    <row r="401" spans="7:43" ht="15" customHeight="1" x14ac:dyDescent="0.55000000000000004">
      <c r="G401" s="39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F401" s="38"/>
      <c r="AG401" s="38"/>
      <c r="AH401" s="38"/>
      <c r="AI401" s="38"/>
      <c r="AJ401" s="38"/>
      <c r="AK401" s="38"/>
      <c r="AL401" s="38"/>
      <c r="AM401" s="38"/>
      <c r="AN401" s="38"/>
      <c r="AO401" s="38"/>
      <c r="AP401" s="38"/>
      <c r="AQ401" s="38"/>
    </row>
    <row r="402" spans="7:43" ht="15" customHeight="1" x14ac:dyDescent="0.55000000000000004">
      <c r="G402" s="39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F402" s="38"/>
      <c r="AG402" s="38"/>
      <c r="AH402" s="38"/>
      <c r="AI402" s="38"/>
      <c r="AJ402" s="38"/>
      <c r="AK402" s="38"/>
      <c r="AL402" s="38"/>
      <c r="AM402" s="38"/>
      <c r="AN402" s="38"/>
      <c r="AO402" s="38"/>
      <c r="AP402" s="38"/>
      <c r="AQ402" s="38"/>
    </row>
    <row r="403" spans="7:43" ht="15" customHeight="1" x14ac:dyDescent="0.55000000000000004">
      <c r="G403" s="39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F403" s="38"/>
      <c r="AG403" s="38"/>
      <c r="AH403" s="38"/>
      <c r="AI403" s="38"/>
      <c r="AJ403" s="38"/>
      <c r="AK403" s="38"/>
      <c r="AL403" s="38"/>
      <c r="AM403" s="38"/>
      <c r="AN403" s="38"/>
      <c r="AO403" s="38"/>
      <c r="AP403" s="38"/>
      <c r="AQ403" s="38"/>
    </row>
    <row r="404" spans="7:43" ht="15" customHeight="1" x14ac:dyDescent="0.55000000000000004">
      <c r="G404" s="39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F404" s="38"/>
      <c r="AG404" s="38"/>
      <c r="AH404" s="38"/>
      <c r="AI404" s="38"/>
      <c r="AJ404" s="38"/>
      <c r="AK404" s="38"/>
      <c r="AL404" s="38"/>
      <c r="AM404" s="38"/>
      <c r="AN404" s="38"/>
      <c r="AO404" s="38"/>
      <c r="AP404" s="38"/>
      <c r="AQ404" s="38"/>
    </row>
    <row r="405" spans="7:43" ht="15" customHeight="1" x14ac:dyDescent="0.55000000000000004">
      <c r="G405" s="39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F405" s="38"/>
      <c r="AG405" s="38"/>
      <c r="AH405" s="38"/>
      <c r="AI405" s="38"/>
      <c r="AJ405" s="38"/>
      <c r="AK405" s="38"/>
      <c r="AL405" s="38"/>
      <c r="AM405" s="38"/>
      <c r="AN405" s="38"/>
      <c r="AO405" s="38"/>
      <c r="AP405" s="38"/>
      <c r="AQ405" s="38"/>
    </row>
    <row r="406" spans="7:43" ht="15" customHeight="1" x14ac:dyDescent="0.55000000000000004">
      <c r="G406" s="39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F406" s="38"/>
      <c r="AG406" s="38"/>
      <c r="AH406" s="38"/>
      <c r="AI406" s="38"/>
      <c r="AJ406" s="38"/>
      <c r="AK406" s="38"/>
      <c r="AL406" s="38"/>
      <c r="AM406" s="38"/>
      <c r="AN406" s="38"/>
      <c r="AO406" s="38"/>
      <c r="AP406" s="38"/>
      <c r="AQ406" s="38"/>
    </row>
    <row r="407" spans="7:43" ht="15" customHeight="1" x14ac:dyDescent="0.55000000000000004">
      <c r="G407" s="39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F407" s="38"/>
      <c r="AG407" s="38"/>
      <c r="AH407" s="38"/>
      <c r="AI407" s="38"/>
      <c r="AJ407" s="38"/>
      <c r="AK407" s="38"/>
      <c r="AL407" s="38"/>
      <c r="AM407" s="38"/>
      <c r="AN407" s="38"/>
      <c r="AO407" s="38"/>
      <c r="AP407" s="38"/>
      <c r="AQ407" s="38"/>
    </row>
    <row r="408" spans="7:43" ht="15" customHeight="1" x14ac:dyDescent="0.55000000000000004">
      <c r="G408" s="39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F408" s="38"/>
      <c r="AG408" s="38"/>
      <c r="AH408" s="38"/>
      <c r="AI408" s="38"/>
      <c r="AJ408" s="38"/>
      <c r="AK408" s="38"/>
      <c r="AL408" s="38"/>
      <c r="AM408" s="38"/>
      <c r="AN408" s="38"/>
      <c r="AO408" s="38"/>
      <c r="AP408" s="38"/>
      <c r="AQ408" s="38"/>
    </row>
    <row r="409" spans="7:43" ht="15" customHeight="1" x14ac:dyDescent="0.55000000000000004">
      <c r="G409" s="39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F409" s="38"/>
      <c r="AG409" s="38"/>
      <c r="AH409" s="38"/>
      <c r="AI409" s="38"/>
      <c r="AJ409" s="38"/>
      <c r="AK409" s="38"/>
      <c r="AL409" s="38"/>
      <c r="AM409" s="38"/>
      <c r="AN409" s="38"/>
      <c r="AO409" s="38"/>
      <c r="AP409" s="38"/>
      <c r="AQ409" s="38"/>
    </row>
    <row r="410" spans="7:43" ht="15" customHeight="1" x14ac:dyDescent="0.55000000000000004">
      <c r="G410" s="39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F410" s="38"/>
      <c r="AG410" s="38"/>
      <c r="AH410" s="38"/>
      <c r="AI410" s="38"/>
      <c r="AJ410" s="38"/>
      <c r="AK410" s="38"/>
      <c r="AL410" s="38"/>
      <c r="AM410" s="38"/>
      <c r="AN410" s="38"/>
      <c r="AO410" s="38"/>
      <c r="AP410" s="38"/>
      <c r="AQ410" s="38"/>
    </row>
    <row r="411" spans="7:43" ht="15" customHeight="1" x14ac:dyDescent="0.55000000000000004">
      <c r="G411" s="39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F411" s="38"/>
      <c r="AG411" s="38"/>
      <c r="AH411" s="38"/>
      <c r="AI411" s="38"/>
      <c r="AJ411" s="38"/>
      <c r="AK411" s="38"/>
      <c r="AL411" s="38"/>
      <c r="AM411" s="38"/>
      <c r="AN411" s="38"/>
      <c r="AO411" s="38"/>
      <c r="AP411" s="38"/>
      <c r="AQ411" s="38"/>
    </row>
    <row r="412" spans="7:43" ht="15" customHeight="1" x14ac:dyDescent="0.55000000000000004">
      <c r="G412" s="39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F412" s="38"/>
      <c r="AG412" s="38"/>
      <c r="AH412" s="38"/>
      <c r="AI412" s="38"/>
      <c r="AJ412" s="38"/>
      <c r="AK412" s="38"/>
      <c r="AL412" s="38"/>
      <c r="AM412" s="38"/>
      <c r="AN412" s="38"/>
      <c r="AO412" s="38"/>
      <c r="AP412" s="38"/>
      <c r="AQ412" s="38"/>
    </row>
    <row r="413" spans="7:43" ht="15" customHeight="1" x14ac:dyDescent="0.55000000000000004">
      <c r="G413" s="39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F413" s="38"/>
      <c r="AG413" s="38"/>
      <c r="AH413" s="38"/>
      <c r="AI413" s="38"/>
      <c r="AJ413" s="38"/>
      <c r="AK413" s="38"/>
      <c r="AL413" s="38"/>
      <c r="AM413" s="38"/>
      <c r="AN413" s="38"/>
      <c r="AO413" s="38"/>
      <c r="AP413" s="38"/>
      <c r="AQ413" s="38"/>
    </row>
    <row r="414" spans="7:43" ht="15" customHeight="1" x14ac:dyDescent="0.55000000000000004">
      <c r="G414" s="39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F414" s="38"/>
      <c r="AG414" s="38"/>
      <c r="AH414" s="38"/>
      <c r="AI414" s="38"/>
      <c r="AJ414" s="38"/>
      <c r="AK414" s="38"/>
      <c r="AL414" s="38"/>
      <c r="AM414" s="38"/>
      <c r="AN414" s="38"/>
      <c r="AO414" s="38"/>
      <c r="AP414" s="38"/>
      <c r="AQ414" s="38"/>
    </row>
    <row r="415" spans="7:43" ht="15" customHeight="1" x14ac:dyDescent="0.55000000000000004">
      <c r="G415" s="39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F415" s="38"/>
      <c r="AG415" s="38"/>
      <c r="AH415" s="38"/>
      <c r="AI415" s="38"/>
      <c r="AJ415" s="38"/>
      <c r="AK415" s="38"/>
      <c r="AL415" s="38"/>
      <c r="AM415" s="38"/>
      <c r="AN415" s="38"/>
      <c r="AO415" s="38"/>
      <c r="AP415" s="38"/>
      <c r="AQ415" s="38"/>
    </row>
    <row r="416" spans="7:43" ht="15" customHeight="1" x14ac:dyDescent="0.55000000000000004">
      <c r="G416" s="39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F416" s="38"/>
      <c r="AG416" s="38"/>
      <c r="AH416" s="38"/>
      <c r="AI416" s="38"/>
      <c r="AJ416" s="38"/>
      <c r="AK416" s="38"/>
      <c r="AL416" s="38"/>
      <c r="AM416" s="38"/>
      <c r="AN416" s="38"/>
      <c r="AO416" s="38"/>
      <c r="AP416" s="38"/>
      <c r="AQ416" s="38"/>
    </row>
    <row r="417" spans="7:43" ht="15" customHeight="1" x14ac:dyDescent="0.55000000000000004">
      <c r="G417" s="39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F417" s="38"/>
      <c r="AG417" s="38"/>
      <c r="AH417" s="38"/>
      <c r="AI417" s="38"/>
      <c r="AJ417" s="38"/>
      <c r="AK417" s="38"/>
      <c r="AL417" s="38"/>
      <c r="AM417" s="38"/>
      <c r="AN417" s="38"/>
      <c r="AO417" s="38"/>
      <c r="AP417" s="38"/>
      <c r="AQ417" s="38"/>
    </row>
    <row r="418" spans="7:43" ht="15" customHeight="1" x14ac:dyDescent="0.55000000000000004">
      <c r="G418" s="39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F418" s="38"/>
      <c r="AG418" s="38"/>
      <c r="AH418" s="38"/>
      <c r="AI418" s="38"/>
      <c r="AJ418" s="38"/>
      <c r="AK418" s="38"/>
      <c r="AL418" s="38"/>
      <c r="AM418" s="38"/>
      <c r="AN418" s="38"/>
      <c r="AO418" s="38"/>
      <c r="AP418" s="38"/>
      <c r="AQ418" s="38"/>
    </row>
    <row r="419" spans="7:43" ht="15" customHeight="1" x14ac:dyDescent="0.55000000000000004">
      <c r="G419" s="39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F419" s="38"/>
      <c r="AG419" s="38"/>
      <c r="AH419" s="38"/>
      <c r="AI419" s="38"/>
      <c r="AJ419" s="38"/>
      <c r="AK419" s="38"/>
      <c r="AL419" s="38"/>
      <c r="AM419" s="38"/>
      <c r="AN419" s="38"/>
      <c r="AO419" s="38"/>
      <c r="AP419" s="38"/>
      <c r="AQ419" s="38"/>
    </row>
    <row r="420" spans="7:43" ht="15" customHeight="1" x14ac:dyDescent="0.55000000000000004">
      <c r="G420" s="39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F420" s="38"/>
      <c r="AG420" s="38"/>
      <c r="AH420" s="38"/>
      <c r="AI420" s="38"/>
      <c r="AJ420" s="38"/>
      <c r="AK420" s="38"/>
      <c r="AL420" s="38"/>
      <c r="AM420" s="38"/>
      <c r="AN420" s="38"/>
      <c r="AO420" s="38"/>
      <c r="AP420" s="38"/>
      <c r="AQ420" s="38"/>
    </row>
    <row r="421" spans="7:43" ht="15" customHeight="1" x14ac:dyDescent="0.55000000000000004">
      <c r="G421" s="39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F421" s="38"/>
      <c r="AG421" s="38"/>
      <c r="AH421" s="38"/>
      <c r="AI421" s="38"/>
      <c r="AJ421" s="38"/>
      <c r="AK421" s="38"/>
      <c r="AL421" s="38"/>
      <c r="AM421" s="38"/>
      <c r="AN421" s="38"/>
      <c r="AO421" s="38"/>
      <c r="AP421" s="38"/>
      <c r="AQ421" s="38"/>
    </row>
    <row r="422" spans="7:43" ht="15" customHeight="1" x14ac:dyDescent="0.55000000000000004">
      <c r="G422" s="39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F422" s="38"/>
      <c r="AG422" s="38"/>
      <c r="AH422" s="38"/>
      <c r="AI422" s="38"/>
      <c r="AJ422" s="38"/>
      <c r="AK422" s="38"/>
      <c r="AL422" s="38"/>
      <c r="AM422" s="38"/>
      <c r="AN422" s="38"/>
      <c r="AO422" s="38"/>
      <c r="AP422" s="38"/>
      <c r="AQ422" s="38"/>
    </row>
    <row r="423" spans="7:43" ht="15" customHeight="1" x14ac:dyDescent="0.55000000000000004">
      <c r="G423" s="39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F423" s="38"/>
      <c r="AG423" s="38"/>
      <c r="AH423" s="38"/>
      <c r="AI423" s="38"/>
      <c r="AJ423" s="38"/>
      <c r="AK423" s="38"/>
      <c r="AL423" s="38"/>
      <c r="AM423" s="38"/>
      <c r="AN423" s="38"/>
      <c r="AO423" s="38"/>
      <c r="AP423" s="38"/>
      <c r="AQ423" s="38"/>
    </row>
    <row r="424" spans="7:43" ht="15" customHeight="1" x14ac:dyDescent="0.55000000000000004">
      <c r="G424" s="39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F424" s="38"/>
      <c r="AG424" s="38"/>
      <c r="AH424" s="38"/>
      <c r="AI424" s="38"/>
      <c r="AJ424" s="38"/>
      <c r="AK424" s="38"/>
      <c r="AL424" s="38"/>
      <c r="AM424" s="38"/>
      <c r="AN424" s="38"/>
      <c r="AO424" s="38"/>
      <c r="AP424" s="38"/>
      <c r="AQ424" s="38"/>
    </row>
    <row r="425" spans="7:43" ht="15" customHeight="1" x14ac:dyDescent="0.55000000000000004">
      <c r="G425" s="39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F425" s="38"/>
      <c r="AG425" s="38"/>
      <c r="AH425" s="38"/>
      <c r="AI425" s="38"/>
      <c r="AJ425" s="38"/>
      <c r="AK425" s="38"/>
      <c r="AL425" s="38"/>
      <c r="AM425" s="38"/>
      <c r="AN425" s="38"/>
      <c r="AO425" s="38"/>
      <c r="AP425" s="38"/>
      <c r="AQ425" s="38"/>
    </row>
    <row r="426" spans="7:43" ht="15" customHeight="1" x14ac:dyDescent="0.55000000000000004">
      <c r="G426" s="39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F426" s="38"/>
      <c r="AG426" s="38"/>
      <c r="AH426" s="38"/>
      <c r="AI426" s="38"/>
      <c r="AJ426" s="38"/>
      <c r="AK426" s="38"/>
      <c r="AL426" s="38"/>
      <c r="AM426" s="38"/>
      <c r="AN426" s="38"/>
      <c r="AO426" s="38"/>
      <c r="AP426" s="38"/>
      <c r="AQ426" s="38"/>
    </row>
    <row r="427" spans="7:43" ht="15" customHeight="1" x14ac:dyDescent="0.55000000000000004">
      <c r="G427" s="39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F427" s="38"/>
      <c r="AG427" s="38"/>
      <c r="AH427" s="38"/>
      <c r="AI427" s="38"/>
      <c r="AJ427" s="38"/>
      <c r="AK427" s="38"/>
      <c r="AL427" s="38"/>
      <c r="AM427" s="38"/>
      <c r="AN427" s="38"/>
      <c r="AO427" s="38"/>
      <c r="AP427" s="38"/>
      <c r="AQ427" s="38"/>
    </row>
    <row r="428" spans="7:43" ht="15" customHeight="1" x14ac:dyDescent="0.55000000000000004">
      <c r="G428" s="39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F428" s="38"/>
      <c r="AG428" s="38"/>
      <c r="AH428" s="38"/>
      <c r="AI428" s="38"/>
      <c r="AJ428" s="38"/>
      <c r="AK428" s="38"/>
      <c r="AL428" s="38"/>
      <c r="AM428" s="38"/>
      <c r="AN428" s="38"/>
      <c r="AO428" s="38"/>
      <c r="AP428" s="38"/>
      <c r="AQ428" s="38"/>
    </row>
    <row r="429" spans="7:43" ht="15" customHeight="1" x14ac:dyDescent="0.55000000000000004">
      <c r="G429" s="39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F429" s="38"/>
      <c r="AG429" s="38"/>
      <c r="AH429" s="38"/>
      <c r="AI429" s="38"/>
      <c r="AJ429" s="38"/>
      <c r="AK429" s="38"/>
      <c r="AL429" s="38"/>
      <c r="AM429" s="38"/>
      <c r="AN429" s="38"/>
      <c r="AO429" s="38"/>
      <c r="AP429" s="38"/>
      <c r="AQ429" s="38"/>
    </row>
    <row r="430" spans="7:43" ht="15" customHeight="1" x14ac:dyDescent="0.55000000000000004">
      <c r="G430" s="39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F430" s="38"/>
      <c r="AG430" s="38"/>
      <c r="AH430" s="38"/>
      <c r="AI430" s="38"/>
      <c r="AJ430" s="38"/>
      <c r="AK430" s="38"/>
      <c r="AL430" s="38"/>
      <c r="AM430" s="38"/>
      <c r="AN430" s="38"/>
      <c r="AO430" s="38"/>
      <c r="AP430" s="38"/>
      <c r="AQ430" s="38"/>
    </row>
    <row r="431" spans="7:43" ht="15" customHeight="1" x14ac:dyDescent="0.55000000000000004">
      <c r="G431" s="39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F431" s="38"/>
      <c r="AG431" s="38"/>
      <c r="AH431" s="38"/>
      <c r="AI431" s="38"/>
      <c r="AJ431" s="38"/>
      <c r="AK431" s="38"/>
      <c r="AL431" s="38"/>
      <c r="AM431" s="38"/>
      <c r="AN431" s="38"/>
      <c r="AO431" s="38"/>
      <c r="AP431" s="38"/>
      <c r="AQ431" s="38"/>
    </row>
    <row r="432" spans="7:43" ht="15" customHeight="1" x14ac:dyDescent="0.55000000000000004">
      <c r="G432" s="39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F432" s="38"/>
      <c r="AG432" s="38"/>
      <c r="AH432" s="38"/>
      <c r="AI432" s="38"/>
      <c r="AJ432" s="38"/>
      <c r="AK432" s="38"/>
      <c r="AL432" s="38"/>
      <c r="AM432" s="38"/>
      <c r="AN432" s="38"/>
      <c r="AO432" s="38"/>
      <c r="AP432" s="38"/>
      <c r="AQ432" s="38"/>
    </row>
    <row r="433" spans="7:43" ht="15" customHeight="1" x14ac:dyDescent="0.55000000000000004">
      <c r="G433" s="39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F433" s="38"/>
      <c r="AG433" s="38"/>
      <c r="AH433" s="38"/>
      <c r="AI433" s="38"/>
      <c r="AJ433" s="38"/>
      <c r="AK433" s="38"/>
      <c r="AL433" s="38"/>
      <c r="AM433" s="38"/>
      <c r="AN433" s="38"/>
      <c r="AO433" s="38"/>
      <c r="AP433" s="38"/>
      <c r="AQ433" s="38"/>
    </row>
    <row r="434" spans="7:43" ht="15" customHeight="1" x14ac:dyDescent="0.55000000000000004">
      <c r="G434" s="39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F434" s="38"/>
      <c r="AG434" s="38"/>
      <c r="AH434" s="38"/>
      <c r="AI434" s="38"/>
      <c r="AJ434" s="38"/>
      <c r="AK434" s="38"/>
      <c r="AL434" s="38"/>
      <c r="AM434" s="38"/>
      <c r="AN434" s="38"/>
      <c r="AO434" s="38"/>
      <c r="AP434" s="38"/>
      <c r="AQ434" s="38"/>
    </row>
    <row r="435" spans="7:43" ht="15" customHeight="1" x14ac:dyDescent="0.55000000000000004">
      <c r="G435" s="39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F435" s="38"/>
      <c r="AG435" s="38"/>
      <c r="AH435" s="38"/>
      <c r="AI435" s="38"/>
      <c r="AJ435" s="38"/>
      <c r="AK435" s="38"/>
      <c r="AL435" s="38"/>
      <c r="AM435" s="38"/>
      <c r="AN435" s="38"/>
      <c r="AO435" s="38"/>
      <c r="AP435" s="38"/>
      <c r="AQ435" s="38"/>
    </row>
    <row r="436" spans="7:43" ht="15" customHeight="1" x14ac:dyDescent="0.55000000000000004">
      <c r="G436" s="39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F436" s="38"/>
      <c r="AG436" s="38"/>
      <c r="AH436" s="38"/>
      <c r="AI436" s="38"/>
      <c r="AJ436" s="38"/>
      <c r="AK436" s="38"/>
      <c r="AL436" s="38"/>
      <c r="AM436" s="38"/>
      <c r="AN436" s="38"/>
      <c r="AO436" s="38"/>
      <c r="AP436" s="38"/>
      <c r="AQ436" s="38"/>
    </row>
    <row r="437" spans="7:43" ht="15" customHeight="1" x14ac:dyDescent="0.55000000000000004">
      <c r="G437" s="39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F437" s="38"/>
      <c r="AG437" s="38"/>
      <c r="AH437" s="38"/>
      <c r="AI437" s="38"/>
      <c r="AJ437" s="38"/>
      <c r="AK437" s="38"/>
      <c r="AL437" s="38"/>
      <c r="AM437" s="38"/>
      <c r="AN437" s="38"/>
      <c r="AO437" s="38"/>
      <c r="AP437" s="38"/>
      <c r="AQ437" s="38"/>
    </row>
    <row r="438" spans="7:43" ht="15" customHeight="1" x14ac:dyDescent="0.55000000000000004">
      <c r="G438" s="39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F438" s="38"/>
      <c r="AG438" s="38"/>
      <c r="AH438" s="38"/>
      <c r="AI438" s="38"/>
      <c r="AJ438" s="38"/>
      <c r="AK438" s="38"/>
      <c r="AL438" s="38"/>
      <c r="AM438" s="38"/>
      <c r="AN438" s="38"/>
      <c r="AO438" s="38"/>
      <c r="AP438" s="38"/>
      <c r="AQ438" s="38"/>
    </row>
    <row r="439" spans="7:43" ht="15" customHeight="1" x14ac:dyDescent="0.55000000000000004">
      <c r="G439" s="39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F439" s="38"/>
      <c r="AG439" s="38"/>
      <c r="AH439" s="38"/>
      <c r="AI439" s="38"/>
      <c r="AJ439" s="38"/>
      <c r="AK439" s="38"/>
      <c r="AL439" s="38"/>
      <c r="AM439" s="38"/>
      <c r="AN439" s="38"/>
      <c r="AO439" s="38"/>
      <c r="AP439" s="38"/>
      <c r="AQ439" s="38"/>
    </row>
    <row r="440" spans="7:43" ht="15" customHeight="1" x14ac:dyDescent="0.55000000000000004">
      <c r="G440" s="39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F440" s="38"/>
      <c r="AG440" s="38"/>
      <c r="AH440" s="38"/>
      <c r="AI440" s="38"/>
      <c r="AJ440" s="38"/>
      <c r="AK440" s="38"/>
      <c r="AL440" s="38"/>
      <c r="AM440" s="38"/>
      <c r="AN440" s="38"/>
      <c r="AO440" s="38"/>
      <c r="AP440" s="38"/>
      <c r="AQ440" s="38"/>
    </row>
    <row r="441" spans="7:43" ht="15" customHeight="1" x14ac:dyDescent="0.55000000000000004">
      <c r="G441" s="39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F441" s="38"/>
      <c r="AG441" s="38"/>
      <c r="AH441" s="38"/>
      <c r="AI441" s="38"/>
      <c r="AJ441" s="38"/>
      <c r="AK441" s="38"/>
      <c r="AL441" s="38"/>
      <c r="AM441" s="38"/>
      <c r="AN441" s="38"/>
      <c r="AO441" s="38"/>
      <c r="AP441" s="38"/>
      <c r="AQ441" s="38"/>
    </row>
    <row r="442" spans="7:43" ht="15" customHeight="1" x14ac:dyDescent="0.55000000000000004">
      <c r="G442" s="39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F442" s="38"/>
      <c r="AG442" s="38"/>
      <c r="AH442" s="38"/>
      <c r="AI442" s="38"/>
      <c r="AJ442" s="38"/>
      <c r="AK442" s="38"/>
      <c r="AL442" s="38"/>
      <c r="AM442" s="38"/>
      <c r="AN442" s="38"/>
      <c r="AO442" s="38"/>
      <c r="AP442" s="38"/>
      <c r="AQ442" s="38"/>
    </row>
    <row r="443" spans="7:43" ht="15" customHeight="1" x14ac:dyDescent="0.55000000000000004">
      <c r="G443" s="39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F443" s="38"/>
      <c r="AG443" s="38"/>
      <c r="AH443" s="38"/>
      <c r="AI443" s="38"/>
      <c r="AJ443" s="38"/>
      <c r="AK443" s="38"/>
      <c r="AL443" s="38"/>
      <c r="AM443" s="38"/>
      <c r="AN443" s="38"/>
      <c r="AO443" s="38"/>
      <c r="AP443" s="38"/>
      <c r="AQ443" s="38"/>
    </row>
    <row r="444" spans="7:43" ht="15" customHeight="1" x14ac:dyDescent="0.55000000000000004">
      <c r="G444" s="39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F444" s="38"/>
      <c r="AG444" s="38"/>
      <c r="AH444" s="38"/>
      <c r="AI444" s="38"/>
      <c r="AJ444" s="38"/>
      <c r="AK444" s="38"/>
      <c r="AL444" s="38"/>
      <c r="AM444" s="38"/>
      <c r="AN444" s="38"/>
      <c r="AO444" s="38"/>
      <c r="AP444" s="38"/>
      <c r="AQ444" s="38"/>
    </row>
    <row r="445" spans="7:43" ht="15" customHeight="1" x14ac:dyDescent="0.55000000000000004">
      <c r="G445" s="39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F445" s="38"/>
      <c r="AG445" s="38"/>
      <c r="AH445" s="38"/>
      <c r="AI445" s="38"/>
      <c r="AJ445" s="38"/>
      <c r="AK445" s="38"/>
      <c r="AL445" s="38"/>
      <c r="AM445" s="38"/>
      <c r="AN445" s="38"/>
      <c r="AO445" s="38"/>
      <c r="AP445" s="38"/>
      <c r="AQ445" s="38"/>
    </row>
    <row r="446" spans="7:43" ht="15" customHeight="1" x14ac:dyDescent="0.55000000000000004">
      <c r="G446" s="39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F446" s="38"/>
      <c r="AG446" s="38"/>
      <c r="AH446" s="38"/>
      <c r="AI446" s="38"/>
      <c r="AJ446" s="38"/>
      <c r="AK446" s="38"/>
      <c r="AL446" s="38"/>
      <c r="AM446" s="38"/>
      <c r="AN446" s="38"/>
      <c r="AO446" s="38"/>
      <c r="AP446" s="38"/>
      <c r="AQ446" s="38"/>
    </row>
    <row r="447" spans="7:43" ht="15" customHeight="1" x14ac:dyDescent="0.55000000000000004">
      <c r="G447" s="39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F447" s="38"/>
      <c r="AG447" s="38"/>
      <c r="AH447" s="38"/>
      <c r="AI447" s="38"/>
      <c r="AJ447" s="38"/>
      <c r="AK447" s="38"/>
      <c r="AL447" s="38"/>
      <c r="AM447" s="38"/>
      <c r="AN447" s="38"/>
      <c r="AO447" s="38"/>
      <c r="AP447" s="38"/>
      <c r="AQ447" s="38"/>
    </row>
    <row r="448" spans="7:43" ht="15" customHeight="1" x14ac:dyDescent="0.55000000000000004">
      <c r="G448" s="39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F448" s="38"/>
      <c r="AG448" s="38"/>
      <c r="AH448" s="38"/>
      <c r="AI448" s="38"/>
      <c r="AJ448" s="38"/>
      <c r="AK448" s="38"/>
      <c r="AL448" s="38"/>
      <c r="AM448" s="38"/>
      <c r="AN448" s="38"/>
      <c r="AO448" s="38"/>
      <c r="AP448" s="38"/>
      <c r="AQ448" s="38"/>
    </row>
    <row r="449" spans="7:43" ht="15" customHeight="1" x14ac:dyDescent="0.55000000000000004">
      <c r="G449" s="39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F449" s="38"/>
      <c r="AG449" s="38"/>
      <c r="AH449" s="38"/>
      <c r="AI449" s="38"/>
      <c r="AJ449" s="38"/>
      <c r="AK449" s="38"/>
      <c r="AL449" s="38"/>
      <c r="AM449" s="38"/>
      <c r="AN449" s="38"/>
      <c r="AO449" s="38"/>
      <c r="AP449" s="38"/>
      <c r="AQ449" s="38"/>
    </row>
    <row r="450" spans="7:43" ht="15" customHeight="1" x14ac:dyDescent="0.55000000000000004">
      <c r="G450" s="39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F450" s="38"/>
      <c r="AG450" s="38"/>
      <c r="AH450" s="38"/>
      <c r="AI450" s="38"/>
      <c r="AJ450" s="38"/>
      <c r="AK450" s="38"/>
      <c r="AL450" s="38"/>
      <c r="AM450" s="38"/>
      <c r="AN450" s="38"/>
      <c r="AO450" s="38"/>
      <c r="AP450" s="38"/>
      <c r="AQ450" s="38"/>
    </row>
    <row r="451" spans="7:43" ht="15" customHeight="1" x14ac:dyDescent="0.55000000000000004">
      <c r="G451" s="39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F451" s="38"/>
      <c r="AG451" s="38"/>
      <c r="AH451" s="38"/>
      <c r="AI451" s="38"/>
      <c r="AJ451" s="38"/>
      <c r="AK451" s="38"/>
      <c r="AL451" s="38"/>
      <c r="AM451" s="38"/>
      <c r="AN451" s="38"/>
      <c r="AO451" s="38"/>
      <c r="AP451" s="38"/>
      <c r="AQ451" s="38"/>
    </row>
    <row r="452" spans="7:43" ht="15" customHeight="1" x14ac:dyDescent="0.55000000000000004">
      <c r="G452" s="39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F452" s="38"/>
      <c r="AG452" s="38"/>
      <c r="AH452" s="38"/>
      <c r="AI452" s="38"/>
      <c r="AJ452" s="38"/>
      <c r="AK452" s="38"/>
      <c r="AL452" s="38"/>
      <c r="AM452" s="38"/>
      <c r="AN452" s="38"/>
      <c r="AO452" s="38"/>
      <c r="AP452" s="38"/>
      <c r="AQ452" s="38"/>
    </row>
    <row r="453" spans="7:43" ht="15" customHeight="1" x14ac:dyDescent="0.55000000000000004">
      <c r="G453" s="39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F453" s="38"/>
      <c r="AG453" s="38"/>
      <c r="AH453" s="38"/>
      <c r="AI453" s="38"/>
      <c r="AJ453" s="38"/>
      <c r="AK453" s="38"/>
      <c r="AL453" s="38"/>
      <c r="AM453" s="38"/>
      <c r="AN453" s="38"/>
      <c r="AO453" s="38"/>
      <c r="AP453" s="38"/>
      <c r="AQ453" s="38"/>
    </row>
    <row r="454" spans="7:43" ht="15" customHeight="1" x14ac:dyDescent="0.55000000000000004">
      <c r="G454" s="39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F454" s="38"/>
      <c r="AG454" s="38"/>
      <c r="AH454" s="38"/>
      <c r="AI454" s="38"/>
      <c r="AJ454" s="38"/>
      <c r="AK454" s="38"/>
      <c r="AL454" s="38"/>
      <c r="AM454" s="38"/>
      <c r="AN454" s="38"/>
      <c r="AO454" s="38"/>
      <c r="AP454" s="38"/>
      <c r="AQ454" s="38"/>
    </row>
    <row r="455" spans="7:43" ht="15" customHeight="1" x14ac:dyDescent="0.55000000000000004">
      <c r="G455" s="39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F455" s="38"/>
      <c r="AG455" s="38"/>
      <c r="AH455" s="38"/>
      <c r="AI455" s="38"/>
      <c r="AJ455" s="38"/>
      <c r="AK455" s="38"/>
      <c r="AL455" s="38"/>
      <c r="AM455" s="38"/>
      <c r="AN455" s="38"/>
      <c r="AO455" s="38"/>
      <c r="AP455" s="38"/>
      <c r="AQ455" s="38"/>
    </row>
    <row r="456" spans="7:43" ht="15" customHeight="1" x14ac:dyDescent="0.55000000000000004">
      <c r="G456" s="39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F456" s="38"/>
      <c r="AG456" s="38"/>
      <c r="AH456" s="38"/>
      <c r="AI456" s="38"/>
      <c r="AJ456" s="38"/>
      <c r="AK456" s="38"/>
      <c r="AL456" s="38"/>
      <c r="AM456" s="38"/>
      <c r="AN456" s="38"/>
      <c r="AO456" s="38"/>
      <c r="AP456" s="38"/>
      <c r="AQ456" s="38"/>
    </row>
    <row r="457" spans="7:43" ht="15" customHeight="1" x14ac:dyDescent="0.55000000000000004">
      <c r="G457" s="39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F457" s="38"/>
      <c r="AG457" s="38"/>
      <c r="AH457" s="38"/>
      <c r="AI457" s="38"/>
      <c r="AJ457" s="38"/>
      <c r="AK457" s="38"/>
      <c r="AL457" s="38"/>
      <c r="AM457" s="38"/>
      <c r="AN457" s="38"/>
      <c r="AO457" s="38"/>
      <c r="AP457" s="38"/>
      <c r="AQ457" s="38"/>
    </row>
    <row r="458" spans="7:43" ht="15" customHeight="1" x14ac:dyDescent="0.55000000000000004">
      <c r="G458" s="39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F458" s="38"/>
      <c r="AG458" s="38"/>
      <c r="AH458" s="38"/>
      <c r="AI458" s="38"/>
      <c r="AJ458" s="38"/>
      <c r="AK458" s="38"/>
      <c r="AL458" s="38"/>
      <c r="AM458" s="38"/>
      <c r="AN458" s="38"/>
      <c r="AO458" s="38"/>
      <c r="AP458" s="38"/>
      <c r="AQ458" s="38"/>
    </row>
    <row r="459" spans="7:43" ht="15" customHeight="1" x14ac:dyDescent="0.55000000000000004">
      <c r="G459" s="39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F459" s="38"/>
      <c r="AG459" s="38"/>
      <c r="AH459" s="38"/>
      <c r="AI459" s="38"/>
      <c r="AJ459" s="38"/>
      <c r="AK459" s="38"/>
      <c r="AL459" s="38"/>
      <c r="AM459" s="38"/>
      <c r="AN459" s="38"/>
      <c r="AO459" s="38"/>
      <c r="AP459" s="38"/>
      <c r="AQ459" s="38"/>
    </row>
    <row r="460" spans="7:43" ht="15" customHeight="1" x14ac:dyDescent="0.55000000000000004">
      <c r="G460" s="39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F460" s="38"/>
      <c r="AG460" s="38"/>
      <c r="AH460" s="38"/>
      <c r="AI460" s="38"/>
      <c r="AJ460" s="38"/>
      <c r="AK460" s="38"/>
      <c r="AL460" s="38"/>
      <c r="AM460" s="38"/>
      <c r="AN460" s="38"/>
      <c r="AO460" s="38"/>
      <c r="AP460" s="38"/>
      <c r="AQ460" s="38"/>
    </row>
    <row r="461" spans="7:43" ht="15" customHeight="1" x14ac:dyDescent="0.55000000000000004">
      <c r="G461" s="39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F461" s="38"/>
      <c r="AG461" s="38"/>
      <c r="AH461" s="38"/>
      <c r="AI461" s="38"/>
      <c r="AJ461" s="38"/>
      <c r="AK461" s="38"/>
      <c r="AL461" s="38"/>
      <c r="AM461" s="38"/>
      <c r="AN461" s="38"/>
      <c r="AO461" s="38"/>
      <c r="AP461" s="38"/>
      <c r="AQ461" s="38"/>
    </row>
    <row r="462" spans="7:43" ht="15" customHeight="1" x14ac:dyDescent="0.55000000000000004">
      <c r="G462" s="39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F462" s="38"/>
      <c r="AG462" s="38"/>
      <c r="AH462" s="38"/>
      <c r="AI462" s="38"/>
      <c r="AJ462" s="38"/>
      <c r="AK462" s="38"/>
      <c r="AL462" s="38"/>
      <c r="AM462" s="38"/>
      <c r="AN462" s="38"/>
      <c r="AO462" s="38"/>
      <c r="AP462" s="38"/>
      <c r="AQ462" s="38"/>
    </row>
    <row r="463" spans="7:43" ht="15" customHeight="1" x14ac:dyDescent="0.55000000000000004">
      <c r="G463" s="39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F463" s="38"/>
      <c r="AG463" s="38"/>
      <c r="AH463" s="38"/>
      <c r="AI463" s="38"/>
      <c r="AJ463" s="38"/>
      <c r="AK463" s="38"/>
      <c r="AL463" s="38"/>
      <c r="AM463" s="38"/>
      <c r="AN463" s="38"/>
      <c r="AO463" s="38"/>
      <c r="AP463" s="38"/>
      <c r="AQ463" s="38"/>
    </row>
    <row r="464" spans="7:43" ht="15" customHeight="1" x14ac:dyDescent="0.55000000000000004">
      <c r="G464" s="39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F464" s="38"/>
      <c r="AG464" s="38"/>
      <c r="AH464" s="38"/>
      <c r="AI464" s="38"/>
      <c r="AJ464" s="38"/>
      <c r="AK464" s="38"/>
      <c r="AL464" s="38"/>
      <c r="AM464" s="38"/>
      <c r="AN464" s="38"/>
      <c r="AO464" s="38"/>
      <c r="AP464" s="38"/>
      <c r="AQ464" s="38"/>
    </row>
    <row r="465" spans="7:43" ht="15" customHeight="1" x14ac:dyDescent="0.55000000000000004">
      <c r="G465" s="39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F465" s="38"/>
      <c r="AG465" s="38"/>
      <c r="AH465" s="38"/>
      <c r="AI465" s="38"/>
      <c r="AJ465" s="38"/>
      <c r="AK465" s="38"/>
      <c r="AL465" s="38"/>
      <c r="AM465" s="38"/>
      <c r="AN465" s="38"/>
      <c r="AO465" s="38"/>
      <c r="AP465" s="38"/>
      <c r="AQ465" s="38"/>
    </row>
    <row r="466" spans="7:43" ht="15" customHeight="1" x14ac:dyDescent="0.55000000000000004">
      <c r="G466" s="39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F466" s="38"/>
      <c r="AG466" s="38"/>
      <c r="AH466" s="38"/>
      <c r="AI466" s="38"/>
      <c r="AJ466" s="38"/>
      <c r="AK466" s="38"/>
      <c r="AL466" s="38"/>
      <c r="AM466" s="38"/>
      <c r="AN466" s="38"/>
      <c r="AO466" s="38"/>
      <c r="AP466" s="38"/>
      <c r="AQ466" s="38"/>
    </row>
    <row r="467" spans="7:43" ht="15" customHeight="1" x14ac:dyDescent="0.55000000000000004">
      <c r="G467" s="39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F467" s="38"/>
      <c r="AG467" s="38"/>
      <c r="AH467" s="38"/>
      <c r="AI467" s="38"/>
      <c r="AJ467" s="38"/>
      <c r="AK467" s="38"/>
      <c r="AL467" s="38"/>
      <c r="AM467" s="38"/>
      <c r="AN467" s="38"/>
      <c r="AO467" s="38"/>
      <c r="AP467" s="38"/>
      <c r="AQ467" s="38"/>
    </row>
    <row r="468" spans="7:43" ht="15" customHeight="1" x14ac:dyDescent="0.55000000000000004">
      <c r="G468" s="39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F468" s="38"/>
      <c r="AG468" s="38"/>
      <c r="AH468" s="38"/>
      <c r="AI468" s="38"/>
      <c r="AJ468" s="38"/>
      <c r="AK468" s="38"/>
      <c r="AL468" s="38"/>
      <c r="AM468" s="38"/>
      <c r="AN468" s="38"/>
      <c r="AO468" s="38"/>
      <c r="AP468" s="38"/>
      <c r="AQ468" s="38"/>
    </row>
    <row r="469" spans="7:43" ht="15" customHeight="1" x14ac:dyDescent="0.55000000000000004">
      <c r="G469" s="39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F469" s="38"/>
      <c r="AG469" s="38"/>
      <c r="AH469" s="38"/>
      <c r="AI469" s="38"/>
      <c r="AJ469" s="38"/>
      <c r="AK469" s="38"/>
      <c r="AL469" s="38"/>
      <c r="AM469" s="38"/>
      <c r="AN469" s="38"/>
      <c r="AO469" s="38"/>
      <c r="AP469" s="38"/>
      <c r="AQ469" s="38"/>
    </row>
    <row r="470" spans="7:43" ht="15" customHeight="1" x14ac:dyDescent="0.55000000000000004">
      <c r="G470" s="39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F470" s="38"/>
      <c r="AG470" s="38"/>
      <c r="AH470" s="38"/>
      <c r="AI470" s="38"/>
      <c r="AJ470" s="38"/>
      <c r="AK470" s="38"/>
      <c r="AL470" s="38"/>
      <c r="AM470" s="38"/>
      <c r="AN470" s="38"/>
      <c r="AO470" s="38"/>
      <c r="AP470" s="38"/>
      <c r="AQ470" s="38"/>
    </row>
    <row r="471" spans="7:43" ht="15" customHeight="1" x14ac:dyDescent="0.55000000000000004">
      <c r="G471" s="39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F471" s="38"/>
      <c r="AG471" s="38"/>
      <c r="AH471" s="38"/>
      <c r="AI471" s="38"/>
      <c r="AJ471" s="38"/>
      <c r="AK471" s="38"/>
      <c r="AL471" s="38"/>
      <c r="AM471" s="38"/>
      <c r="AN471" s="38"/>
      <c r="AO471" s="38"/>
      <c r="AP471" s="38"/>
      <c r="AQ471" s="38"/>
    </row>
    <row r="472" spans="7:43" ht="15" customHeight="1" x14ac:dyDescent="0.55000000000000004">
      <c r="G472" s="39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8"/>
      <c r="AI472" s="38"/>
      <c r="AJ472" s="38"/>
      <c r="AK472" s="38"/>
      <c r="AL472" s="38"/>
      <c r="AM472" s="38"/>
      <c r="AN472" s="38"/>
      <c r="AO472" s="38"/>
      <c r="AP472" s="38"/>
      <c r="AQ472" s="38"/>
    </row>
    <row r="473" spans="7:43" ht="15" customHeight="1" x14ac:dyDescent="0.55000000000000004">
      <c r="G473" s="39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F473" s="38"/>
      <c r="AG473" s="38"/>
      <c r="AH473" s="38"/>
      <c r="AI473" s="38"/>
      <c r="AJ473" s="38"/>
      <c r="AK473" s="38"/>
      <c r="AL473" s="38"/>
      <c r="AM473" s="38"/>
      <c r="AN473" s="38"/>
      <c r="AO473" s="38"/>
      <c r="AP473" s="38"/>
      <c r="AQ473" s="38"/>
    </row>
    <row r="474" spans="7:43" ht="15" customHeight="1" x14ac:dyDescent="0.55000000000000004">
      <c r="G474" s="39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F474" s="38"/>
      <c r="AG474" s="38"/>
      <c r="AH474" s="38"/>
      <c r="AI474" s="38"/>
      <c r="AJ474" s="38"/>
      <c r="AK474" s="38"/>
      <c r="AL474" s="38"/>
      <c r="AM474" s="38"/>
      <c r="AN474" s="38"/>
      <c r="AO474" s="38"/>
      <c r="AP474" s="38"/>
      <c r="AQ474" s="38"/>
    </row>
    <row r="475" spans="7:43" ht="15" customHeight="1" x14ac:dyDescent="0.55000000000000004">
      <c r="G475" s="39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F475" s="38"/>
      <c r="AG475" s="38"/>
      <c r="AH475" s="38"/>
      <c r="AI475" s="38"/>
      <c r="AJ475" s="38"/>
      <c r="AK475" s="38"/>
      <c r="AL475" s="38"/>
      <c r="AM475" s="38"/>
      <c r="AN475" s="38"/>
      <c r="AO475" s="38"/>
      <c r="AP475" s="38"/>
      <c r="AQ475" s="38"/>
    </row>
    <row r="476" spans="7:43" ht="15" customHeight="1" x14ac:dyDescent="0.55000000000000004">
      <c r="G476" s="39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F476" s="38"/>
      <c r="AG476" s="38"/>
      <c r="AH476" s="38"/>
      <c r="AI476" s="38"/>
      <c r="AJ476" s="38"/>
      <c r="AK476" s="38"/>
      <c r="AL476" s="38"/>
      <c r="AM476" s="38"/>
      <c r="AN476" s="38"/>
      <c r="AO476" s="38"/>
      <c r="AP476" s="38"/>
      <c r="AQ476" s="38"/>
    </row>
    <row r="477" spans="7:43" ht="15" customHeight="1" x14ac:dyDescent="0.55000000000000004">
      <c r="G477" s="39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  <c r="AE477" s="38"/>
      <c r="AF477" s="38"/>
      <c r="AG477" s="38"/>
      <c r="AH477" s="38"/>
      <c r="AI477" s="38"/>
      <c r="AJ477" s="38"/>
      <c r="AK477" s="38"/>
      <c r="AL477" s="38"/>
      <c r="AM477" s="38"/>
      <c r="AN477" s="38"/>
      <c r="AO477" s="38"/>
      <c r="AP477" s="38"/>
      <c r="AQ477" s="38"/>
    </row>
    <row r="478" spans="7:43" ht="15" customHeight="1" x14ac:dyDescent="0.55000000000000004">
      <c r="G478" s="39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F478" s="38"/>
      <c r="AG478" s="38"/>
      <c r="AH478" s="38"/>
      <c r="AI478" s="38"/>
      <c r="AJ478" s="38"/>
      <c r="AK478" s="38"/>
      <c r="AL478" s="38"/>
      <c r="AM478" s="38"/>
      <c r="AN478" s="38"/>
      <c r="AO478" s="38"/>
      <c r="AP478" s="38"/>
      <c r="AQ478" s="38"/>
    </row>
    <row r="479" spans="7:43" ht="15" customHeight="1" x14ac:dyDescent="0.55000000000000004">
      <c r="G479" s="39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F479" s="38"/>
      <c r="AG479" s="38"/>
      <c r="AH479" s="38"/>
      <c r="AI479" s="38"/>
      <c r="AJ479" s="38"/>
      <c r="AK479" s="38"/>
      <c r="AL479" s="38"/>
      <c r="AM479" s="38"/>
      <c r="AN479" s="38"/>
      <c r="AO479" s="38"/>
      <c r="AP479" s="38"/>
      <c r="AQ479" s="38"/>
    </row>
    <row r="480" spans="7:43" ht="15" customHeight="1" x14ac:dyDescent="0.55000000000000004">
      <c r="G480" s="39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F480" s="38"/>
      <c r="AG480" s="38"/>
      <c r="AH480" s="38"/>
      <c r="AI480" s="38"/>
      <c r="AJ480" s="38"/>
      <c r="AK480" s="38"/>
      <c r="AL480" s="38"/>
      <c r="AM480" s="38"/>
      <c r="AN480" s="38"/>
      <c r="AO480" s="38"/>
      <c r="AP480" s="38"/>
      <c r="AQ480" s="38"/>
    </row>
    <row r="481" spans="7:43" ht="15" customHeight="1" x14ac:dyDescent="0.55000000000000004">
      <c r="G481" s="39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F481" s="38"/>
      <c r="AG481" s="38"/>
      <c r="AH481" s="38"/>
      <c r="AI481" s="38"/>
      <c r="AJ481" s="38"/>
      <c r="AK481" s="38"/>
      <c r="AL481" s="38"/>
      <c r="AM481" s="38"/>
      <c r="AN481" s="38"/>
      <c r="AO481" s="38"/>
      <c r="AP481" s="38"/>
      <c r="AQ481" s="38"/>
    </row>
    <row r="482" spans="7:43" ht="15" customHeight="1" x14ac:dyDescent="0.55000000000000004">
      <c r="G482" s="39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F482" s="38"/>
      <c r="AG482" s="38"/>
      <c r="AH482" s="38"/>
      <c r="AI482" s="38"/>
      <c r="AJ482" s="38"/>
      <c r="AK482" s="38"/>
      <c r="AL482" s="38"/>
      <c r="AM482" s="38"/>
      <c r="AN482" s="38"/>
      <c r="AO482" s="38"/>
      <c r="AP482" s="38"/>
      <c r="AQ482" s="38"/>
    </row>
    <row r="483" spans="7:43" ht="15" customHeight="1" x14ac:dyDescent="0.55000000000000004">
      <c r="G483" s="39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F483" s="38"/>
      <c r="AG483" s="38"/>
      <c r="AH483" s="38"/>
      <c r="AI483" s="38"/>
      <c r="AJ483" s="38"/>
      <c r="AK483" s="38"/>
      <c r="AL483" s="38"/>
      <c r="AM483" s="38"/>
      <c r="AN483" s="38"/>
      <c r="AO483" s="38"/>
      <c r="AP483" s="38"/>
      <c r="AQ483" s="38"/>
    </row>
    <row r="484" spans="7:43" ht="15" customHeight="1" x14ac:dyDescent="0.55000000000000004">
      <c r="G484" s="39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F484" s="38"/>
      <c r="AG484" s="38"/>
      <c r="AH484" s="38"/>
      <c r="AI484" s="38"/>
      <c r="AJ484" s="38"/>
      <c r="AK484" s="38"/>
      <c r="AL484" s="38"/>
      <c r="AM484" s="38"/>
      <c r="AN484" s="38"/>
      <c r="AO484" s="38"/>
      <c r="AP484" s="38"/>
      <c r="AQ484" s="38"/>
    </row>
    <row r="485" spans="7:43" ht="15" customHeight="1" x14ac:dyDescent="0.55000000000000004">
      <c r="G485" s="39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F485" s="38"/>
      <c r="AG485" s="38"/>
      <c r="AH485" s="38"/>
      <c r="AI485" s="38"/>
      <c r="AJ485" s="38"/>
      <c r="AK485" s="38"/>
      <c r="AL485" s="38"/>
      <c r="AM485" s="38"/>
      <c r="AN485" s="38"/>
      <c r="AO485" s="38"/>
      <c r="AP485" s="38"/>
      <c r="AQ485" s="38"/>
    </row>
    <row r="486" spans="7:43" ht="15" customHeight="1" x14ac:dyDescent="0.55000000000000004">
      <c r="G486" s="39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F486" s="38"/>
      <c r="AG486" s="38"/>
      <c r="AH486" s="38"/>
      <c r="AI486" s="38"/>
      <c r="AJ486" s="38"/>
      <c r="AK486" s="38"/>
      <c r="AL486" s="38"/>
      <c r="AM486" s="38"/>
      <c r="AN486" s="38"/>
      <c r="AO486" s="38"/>
      <c r="AP486" s="38"/>
      <c r="AQ486" s="38"/>
    </row>
    <row r="487" spans="7:43" ht="15" customHeight="1" x14ac:dyDescent="0.55000000000000004">
      <c r="G487" s="39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F487" s="38"/>
      <c r="AG487" s="38"/>
      <c r="AH487" s="38"/>
      <c r="AI487" s="38"/>
      <c r="AJ487" s="38"/>
      <c r="AK487" s="38"/>
      <c r="AL487" s="38"/>
      <c r="AM487" s="38"/>
      <c r="AN487" s="38"/>
      <c r="AO487" s="38"/>
      <c r="AP487" s="38"/>
      <c r="AQ487" s="38"/>
    </row>
    <row r="488" spans="7:43" ht="15" customHeight="1" x14ac:dyDescent="0.55000000000000004">
      <c r="G488" s="39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F488" s="38"/>
      <c r="AG488" s="38"/>
      <c r="AH488" s="38"/>
      <c r="AI488" s="38"/>
      <c r="AJ488" s="38"/>
      <c r="AK488" s="38"/>
      <c r="AL488" s="38"/>
      <c r="AM488" s="38"/>
      <c r="AN488" s="38"/>
      <c r="AO488" s="38"/>
      <c r="AP488" s="38"/>
      <c r="AQ488" s="38"/>
    </row>
    <row r="489" spans="7:43" ht="15" customHeight="1" x14ac:dyDescent="0.55000000000000004">
      <c r="G489" s="39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F489" s="38"/>
      <c r="AG489" s="38"/>
      <c r="AH489" s="38"/>
      <c r="AI489" s="38"/>
      <c r="AJ489" s="38"/>
      <c r="AK489" s="38"/>
      <c r="AL489" s="38"/>
      <c r="AM489" s="38"/>
      <c r="AN489" s="38"/>
      <c r="AO489" s="38"/>
      <c r="AP489" s="38"/>
      <c r="AQ489" s="38"/>
    </row>
    <row r="490" spans="7:43" ht="15" customHeight="1" x14ac:dyDescent="0.55000000000000004">
      <c r="G490" s="39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F490" s="38"/>
      <c r="AG490" s="38"/>
      <c r="AH490" s="38"/>
      <c r="AI490" s="38"/>
      <c r="AJ490" s="38"/>
      <c r="AK490" s="38"/>
      <c r="AL490" s="38"/>
      <c r="AM490" s="38"/>
      <c r="AN490" s="38"/>
      <c r="AO490" s="38"/>
      <c r="AP490" s="38"/>
      <c r="AQ490" s="38"/>
    </row>
    <row r="491" spans="7:43" ht="15" customHeight="1" x14ac:dyDescent="0.55000000000000004">
      <c r="G491" s="39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F491" s="38"/>
      <c r="AG491" s="38"/>
      <c r="AH491" s="38"/>
      <c r="AI491" s="38"/>
      <c r="AJ491" s="38"/>
      <c r="AK491" s="38"/>
      <c r="AL491" s="38"/>
      <c r="AM491" s="38"/>
      <c r="AN491" s="38"/>
      <c r="AO491" s="38"/>
      <c r="AP491" s="38"/>
      <c r="AQ491" s="38"/>
    </row>
    <row r="492" spans="7:43" ht="15" customHeight="1" x14ac:dyDescent="0.55000000000000004">
      <c r="G492" s="39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F492" s="38"/>
      <c r="AG492" s="38"/>
      <c r="AH492" s="38"/>
      <c r="AI492" s="38"/>
      <c r="AJ492" s="38"/>
      <c r="AK492" s="38"/>
      <c r="AL492" s="38"/>
      <c r="AM492" s="38"/>
      <c r="AN492" s="38"/>
      <c r="AO492" s="38"/>
      <c r="AP492" s="38"/>
      <c r="AQ492" s="38"/>
    </row>
    <row r="493" spans="7:43" ht="15" customHeight="1" x14ac:dyDescent="0.55000000000000004">
      <c r="G493" s="39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F493" s="38"/>
      <c r="AG493" s="38"/>
      <c r="AH493" s="38"/>
      <c r="AI493" s="38"/>
      <c r="AJ493" s="38"/>
      <c r="AK493" s="38"/>
      <c r="AL493" s="38"/>
      <c r="AM493" s="38"/>
      <c r="AN493" s="38"/>
      <c r="AO493" s="38"/>
      <c r="AP493" s="38"/>
      <c r="AQ493" s="38"/>
    </row>
    <row r="494" spans="7:43" ht="15" customHeight="1" x14ac:dyDescent="0.55000000000000004">
      <c r="G494" s="39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F494" s="38"/>
      <c r="AG494" s="38"/>
      <c r="AH494" s="38"/>
      <c r="AI494" s="38"/>
      <c r="AJ494" s="38"/>
      <c r="AK494" s="38"/>
      <c r="AL494" s="38"/>
      <c r="AM494" s="38"/>
      <c r="AN494" s="38"/>
      <c r="AO494" s="38"/>
      <c r="AP494" s="38"/>
      <c r="AQ494" s="38"/>
    </row>
    <row r="495" spans="7:43" ht="15" customHeight="1" x14ac:dyDescent="0.55000000000000004">
      <c r="G495" s="39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F495" s="38"/>
      <c r="AG495" s="38"/>
      <c r="AH495" s="38"/>
      <c r="AI495" s="38"/>
      <c r="AJ495" s="38"/>
      <c r="AK495" s="38"/>
      <c r="AL495" s="38"/>
      <c r="AM495" s="38"/>
      <c r="AN495" s="38"/>
      <c r="AO495" s="38"/>
      <c r="AP495" s="38"/>
      <c r="AQ495" s="38"/>
    </row>
    <row r="496" spans="7:43" ht="15" customHeight="1" x14ac:dyDescent="0.55000000000000004">
      <c r="G496" s="39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F496" s="38"/>
      <c r="AG496" s="38"/>
      <c r="AH496" s="38"/>
      <c r="AI496" s="38"/>
      <c r="AJ496" s="38"/>
      <c r="AK496" s="38"/>
      <c r="AL496" s="38"/>
      <c r="AM496" s="38"/>
      <c r="AN496" s="38"/>
      <c r="AO496" s="38"/>
      <c r="AP496" s="38"/>
      <c r="AQ496" s="38"/>
    </row>
    <row r="497" spans="7:43" ht="15" customHeight="1" x14ac:dyDescent="0.55000000000000004">
      <c r="G497" s="39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F497" s="38"/>
      <c r="AG497" s="38"/>
      <c r="AH497" s="38"/>
      <c r="AI497" s="38"/>
      <c r="AJ497" s="38"/>
      <c r="AK497" s="38"/>
      <c r="AL497" s="38"/>
      <c r="AM497" s="38"/>
      <c r="AN497" s="38"/>
      <c r="AO497" s="38"/>
      <c r="AP497" s="38"/>
      <c r="AQ497" s="38"/>
    </row>
    <row r="498" spans="7:43" ht="15" customHeight="1" x14ac:dyDescent="0.55000000000000004">
      <c r="G498" s="39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F498" s="38"/>
      <c r="AG498" s="38"/>
      <c r="AH498" s="38"/>
      <c r="AI498" s="38"/>
      <c r="AJ498" s="38"/>
      <c r="AK498" s="38"/>
      <c r="AL498" s="38"/>
      <c r="AM498" s="38"/>
      <c r="AN498" s="38"/>
      <c r="AO498" s="38"/>
      <c r="AP498" s="38"/>
      <c r="AQ498" s="38"/>
    </row>
    <row r="499" spans="7:43" ht="15" customHeight="1" x14ac:dyDescent="0.55000000000000004">
      <c r="G499" s="39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F499" s="38"/>
      <c r="AG499" s="38"/>
      <c r="AH499" s="38"/>
      <c r="AI499" s="38"/>
      <c r="AJ499" s="38"/>
      <c r="AK499" s="38"/>
      <c r="AL499" s="38"/>
      <c r="AM499" s="38"/>
      <c r="AN499" s="38"/>
      <c r="AO499" s="38"/>
      <c r="AP499" s="38"/>
      <c r="AQ499" s="38"/>
    </row>
    <row r="500" spans="7:43" ht="15" customHeight="1" x14ac:dyDescent="0.55000000000000004">
      <c r="G500" s="39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F500" s="38"/>
      <c r="AG500" s="38"/>
      <c r="AH500" s="38"/>
      <c r="AI500" s="38"/>
      <c r="AJ500" s="38"/>
      <c r="AK500" s="38"/>
      <c r="AL500" s="38"/>
      <c r="AM500" s="38"/>
      <c r="AN500" s="38"/>
      <c r="AO500" s="38"/>
      <c r="AP500" s="38"/>
      <c r="AQ500" s="38"/>
    </row>
    <row r="501" spans="7:43" ht="15" customHeight="1" x14ac:dyDescent="0.55000000000000004">
      <c r="G501" s="39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F501" s="38"/>
      <c r="AG501" s="38"/>
      <c r="AH501" s="38"/>
      <c r="AI501" s="38"/>
      <c r="AJ501" s="38"/>
      <c r="AK501" s="38"/>
      <c r="AL501" s="38"/>
      <c r="AM501" s="38"/>
      <c r="AN501" s="38"/>
      <c r="AO501" s="38"/>
      <c r="AP501" s="38"/>
      <c r="AQ501" s="38"/>
    </row>
    <row r="502" spans="7:43" ht="15" customHeight="1" x14ac:dyDescent="0.55000000000000004">
      <c r="G502" s="39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F502" s="38"/>
      <c r="AG502" s="38"/>
      <c r="AH502" s="38"/>
      <c r="AI502" s="38"/>
      <c r="AJ502" s="38"/>
      <c r="AK502" s="38"/>
      <c r="AL502" s="38"/>
      <c r="AM502" s="38"/>
      <c r="AN502" s="38"/>
      <c r="AO502" s="38"/>
      <c r="AP502" s="38"/>
      <c r="AQ502" s="38"/>
    </row>
    <row r="503" spans="7:43" ht="15" customHeight="1" x14ac:dyDescent="0.55000000000000004">
      <c r="G503" s="39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F503" s="38"/>
      <c r="AG503" s="38"/>
      <c r="AH503" s="38"/>
      <c r="AI503" s="38"/>
      <c r="AJ503" s="38"/>
      <c r="AK503" s="38"/>
      <c r="AL503" s="38"/>
      <c r="AM503" s="38"/>
      <c r="AN503" s="38"/>
      <c r="AO503" s="38"/>
      <c r="AP503" s="38"/>
      <c r="AQ503" s="38"/>
    </row>
    <row r="504" spans="7:43" ht="15" customHeight="1" x14ac:dyDescent="0.55000000000000004">
      <c r="G504" s="39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F504" s="38"/>
      <c r="AG504" s="38"/>
      <c r="AH504" s="38"/>
      <c r="AI504" s="38"/>
      <c r="AJ504" s="38"/>
      <c r="AK504" s="38"/>
      <c r="AL504" s="38"/>
      <c r="AM504" s="38"/>
      <c r="AN504" s="38"/>
      <c r="AO504" s="38"/>
      <c r="AP504" s="38"/>
      <c r="AQ504" s="38"/>
    </row>
    <row r="505" spans="7:43" ht="15" customHeight="1" x14ac:dyDescent="0.55000000000000004">
      <c r="G505" s="39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F505" s="38"/>
      <c r="AG505" s="38"/>
      <c r="AH505" s="38"/>
      <c r="AI505" s="38"/>
      <c r="AJ505" s="38"/>
      <c r="AK505" s="38"/>
      <c r="AL505" s="38"/>
      <c r="AM505" s="38"/>
      <c r="AN505" s="38"/>
      <c r="AO505" s="38"/>
      <c r="AP505" s="38"/>
      <c r="AQ505" s="38"/>
    </row>
    <row r="506" spans="7:43" ht="15" customHeight="1" x14ac:dyDescent="0.55000000000000004">
      <c r="G506" s="39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F506" s="38"/>
      <c r="AG506" s="38"/>
      <c r="AH506" s="38"/>
      <c r="AI506" s="38"/>
      <c r="AJ506" s="38"/>
      <c r="AK506" s="38"/>
      <c r="AL506" s="38"/>
      <c r="AM506" s="38"/>
      <c r="AN506" s="38"/>
      <c r="AO506" s="38"/>
      <c r="AP506" s="38"/>
      <c r="AQ506" s="38"/>
    </row>
    <row r="507" spans="7:43" ht="15" customHeight="1" x14ac:dyDescent="0.55000000000000004">
      <c r="G507" s="39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F507" s="38"/>
      <c r="AG507" s="38"/>
      <c r="AH507" s="38"/>
      <c r="AI507" s="38"/>
      <c r="AJ507" s="38"/>
      <c r="AK507" s="38"/>
      <c r="AL507" s="38"/>
      <c r="AM507" s="38"/>
      <c r="AN507" s="38"/>
      <c r="AO507" s="38"/>
      <c r="AP507" s="38"/>
      <c r="AQ507" s="38"/>
    </row>
    <row r="508" spans="7:43" ht="15" customHeight="1" x14ac:dyDescent="0.55000000000000004">
      <c r="G508" s="39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F508" s="38"/>
      <c r="AG508" s="38"/>
      <c r="AH508" s="38"/>
      <c r="AI508" s="38"/>
      <c r="AJ508" s="38"/>
      <c r="AK508" s="38"/>
      <c r="AL508" s="38"/>
      <c r="AM508" s="38"/>
      <c r="AN508" s="38"/>
      <c r="AO508" s="38"/>
      <c r="AP508" s="38"/>
      <c r="AQ508" s="38"/>
    </row>
    <row r="509" spans="7:43" ht="15" customHeight="1" x14ac:dyDescent="0.55000000000000004">
      <c r="G509" s="39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F509" s="38"/>
      <c r="AG509" s="38"/>
      <c r="AH509" s="38"/>
      <c r="AI509" s="38"/>
      <c r="AJ509" s="38"/>
      <c r="AK509" s="38"/>
      <c r="AL509" s="38"/>
      <c r="AM509" s="38"/>
      <c r="AN509" s="38"/>
      <c r="AO509" s="38"/>
      <c r="AP509" s="38"/>
      <c r="AQ509" s="38"/>
    </row>
    <row r="510" spans="7:43" ht="15" customHeight="1" x14ac:dyDescent="0.55000000000000004">
      <c r="G510" s="39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8"/>
      <c r="AC510" s="38"/>
      <c r="AD510" s="38"/>
      <c r="AE510" s="38"/>
      <c r="AF510" s="38"/>
      <c r="AG510" s="38"/>
      <c r="AH510" s="38"/>
      <c r="AI510" s="38"/>
      <c r="AJ510" s="38"/>
      <c r="AK510" s="38"/>
      <c r="AL510" s="38"/>
      <c r="AM510" s="38"/>
      <c r="AN510" s="38"/>
      <c r="AO510" s="38"/>
      <c r="AP510" s="38"/>
      <c r="AQ510" s="38"/>
    </row>
    <row r="511" spans="7:43" ht="15" customHeight="1" x14ac:dyDescent="0.55000000000000004">
      <c r="G511" s="39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8"/>
      <c r="AC511" s="38"/>
      <c r="AD511" s="38"/>
      <c r="AE511" s="38"/>
      <c r="AF511" s="38"/>
      <c r="AG511" s="38"/>
      <c r="AH511" s="38"/>
      <c r="AI511" s="38"/>
      <c r="AJ511" s="38"/>
      <c r="AK511" s="38"/>
      <c r="AL511" s="38"/>
      <c r="AM511" s="38"/>
      <c r="AN511" s="38"/>
      <c r="AO511" s="38"/>
      <c r="AP511" s="38"/>
      <c r="AQ511" s="38"/>
    </row>
    <row r="512" spans="7:43" ht="15" customHeight="1" x14ac:dyDescent="0.55000000000000004">
      <c r="G512" s="39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F512" s="38"/>
      <c r="AG512" s="38"/>
      <c r="AH512" s="38"/>
      <c r="AI512" s="38"/>
      <c r="AJ512" s="38"/>
      <c r="AK512" s="38"/>
      <c r="AL512" s="38"/>
      <c r="AM512" s="38"/>
      <c r="AN512" s="38"/>
      <c r="AO512" s="38"/>
      <c r="AP512" s="38"/>
      <c r="AQ512" s="38"/>
    </row>
    <row r="513" spans="7:43" ht="15" customHeight="1" x14ac:dyDescent="0.55000000000000004">
      <c r="G513" s="39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F513" s="38"/>
      <c r="AG513" s="38"/>
      <c r="AH513" s="38"/>
      <c r="AI513" s="38"/>
      <c r="AJ513" s="38"/>
      <c r="AK513" s="38"/>
      <c r="AL513" s="38"/>
      <c r="AM513" s="38"/>
      <c r="AN513" s="38"/>
      <c r="AO513" s="38"/>
      <c r="AP513" s="38"/>
      <c r="AQ513" s="38"/>
    </row>
    <row r="514" spans="7:43" ht="15" customHeight="1" x14ac:dyDescent="0.55000000000000004">
      <c r="G514" s="39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F514" s="38"/>
      <c r="AG514" s="38"/>
      <c r="AH514" s="38"/>
      <c r="AI514" s="38"/>
      <c r="AJ514" s="38"/>
      <c r="AK514" s="38"/>
      <c r="AL514" s="38"/>
      <c r="AM514" s="38"/>
      <c r="AN514" s="38"/>
      <c r="AO514" s="38"/>
      <c r="AP514" s="38"/>
      <c r="AQ514" s="38"/>
    </row>
    <row r="515" spans="7:43" ht="15" customHeight="1" x14ac:dyDescent="0.55000000000000004">
      <c r="G515" s="39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F515" s="38"/>
      <c r="AG515" s="38"/>
      <c r="AH515" s="38"/>
      <c r="AI515" s="38"/>
      <c r="AJ515" s="38"/>
      <c r="AK515" s="38"/>
      <c r="AL515" s="38"/>
      <c r="AM515" s="38"/>
      <c r="AN515" s="38"/>
      <c r="AO515" s="38"/>
      <c r="AP515" s="38"/>
      <c r="AQ515" s="38"/>
    </row>
    <row r="516" spans="7:43" ht="15" customHeight="1" x14ac:dyDescent="0.55000000000000004">
      <c r="G516" s="39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F516" s="38"/>
      <c r="AG516" s="38"/>
      <c r="AH516" s="38"/>
      <c r="AI516" s="38"/>
      <c r="AJ516" s="38"/>
      <c r="AK516" s="38"/>
      <c r="AL516" s="38"/>
      <c r="AM516" s="38"/>
      <c r="AN516" s="38"/>
      <c r="AO516" s="38"/>
      <c r="AP516" s="38"/>
      <c r="AQ516" s="38"/>
    </row>
    <row r="517" spans="7:43" ht="15" customHeight="1" x14ac:dyDescent="0.55000000000000004">
      <c r="G517" s="39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F517" s="38"/>
      <c r="AG517" s="38"/>
      <c r="AH517" s="38"/>
      <c r="AI517" s="38"/>
      <c r="AJ517" s="38"/>
      <c r="AK517" s="38"/>
      <c r="AL517" s="38"/>
      <c r="AM517" s="38"/>
      <c r="AN517" s="38"/>
      <c r="AO517" s="38"/>
      <c r="AP517" s="38"/>
      <c r="AQ517" s="38"/>
    </row>
    <row r="518" spans="7:43" ht="15" customHeight="1" x14ac:dyDescent="0.55000000000000004">
      <c r="G518" s="39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F518" s="38"/>
      <c r="AG518" s="38"/>
      <c r="AH518" s="38"/>
      <c r="AI518" s="38"/>
      <c r="AJ518" s="38"/>
      <c r="AK518" s="38"/>
      <c r="AL518" s="38"/>
      <c r="AM518" s="38"/>
      <c r="AN518" s="38"/>
      <c r="AO518" s="38"/>
      <c r="AP518" s="38"/>
      <c r="AQ518" s="38"/>
    </row>
    <row r="519" spans="7:43" ht="15" customHeight="1" x14ac:dyDescent="0.55000000000000004">
      <c r="G519" s="39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F519" s="38"/>
      <c r="AG519" s="38"/>
      <c r="AH519" s="38"/>
      <c r="AI519" s="38"/>
      <c r="AJ519" s="38"/>
      <c r="AK519" s="38"/>
      <c r="AL519" s="38"/>
      <c r="AM519" s="38"/>
      <c r="AN519" s="38"/>
      <c r="AO519" s="38"/>
      <c r="AP519" s="38"/>
      <c r="AQ519" s="38"/>
    </row>
    <row r="520" spans="7:43" ht="15" customHeight="1" x14ac:dyDescent="0.55000000000000004">
      <c r="G520" s="39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8"/>
      <c r="AI520" s="38"/>
      <c r="AJ520" s="38"/>
      <c r="AK520" s="38"/>
      <c r="AL520" s="38"/>
      <c r="AM520" s="38"/>
      <c r="AN520" s="38"/>
      <c r="AO520" s="38"/>
      <c r="AP520" s="38"/>
      <c r="AQ520" s="38"/>
    </row>
    <row r="521" spans="7:43" ht="15" customHeight="1" x14ac:dyDescent="0.55000000000000004">
      <c r="G521" s="39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F521" s="38"/>
      <c r="AG521" s="38"/>
      <c r="AH521" s="38"/>
      <c r="AI521" s="38"/>
      <c r="AJ521" s="38"/>
      <c r="AK521" s="38"/>
      <c r="AL521" s="38"/>
      <c r="AM521" s="38"/>
      <c r="AN521" s="38"/>
      <c r="AO521" s="38"/>
      <c r="AP521" s="38"/>
      <c r="AQ521" s="38"/>
    </row>
    <row r="522" spans="7:43" ht="15" customHeight="1" x14ac:dyDescent="0.55000000000000004">
      <c r="G522" s="39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F522" s="38"/>
      <c r="AG522" s="38"/>
      <c r="AH522" s="38"/>
      <c r="AI522" s="38"/>
      <c r="AJ522" s="38"/>
      <c r="AK522" s="38"/>
      <c r="AL522" s="38"/>
      <c r="AM522" s="38"/>
      <c r="AN522" s="38"/>
      <c r="AO522" s="38"/>
      <c r="AP522" s="38"/>
      <c r="AQ522" s="38"/>
    </row>
    <row r="523" spans="7:43" ht="15" customHeight="1" x14ac:dyDescent="0.55000000000000004">
      <c r="G523" s="39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F523" s="38"/>
      <c r="AG523" s="38"/>
      <c r="AH523" s="38"/>
      <c r="AI523" s="38"/>
      <c r="AJ523" s="38"/>
      <c r="AK523" s="38"/>
      <c r="AL523" s="38"/>
      <c r="AM523" s="38"/>
      <c r="AN523" s="38"/>
      <c r="AO523" s="38"/>
      <c r="AP523" s="38"/>
      <c r="AQ523" s="38"/>
    </row>
    <row r="524" spans="7:43" ht="15" customHeight="1" x14ac:dyDescent="0.55000000000000004">
      <c r="G524" s="39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8"/>
      <c r="AC524" s="38"/>
      <c r="AD524" s="38"/>
      <c r="AE524" s="38"/>
      <c r="AF524" s="38"/>
      <c r="AG524" s="38"/>
      <c r="AH524" s="38"/>
      <c r="AI524" s="38"/>
      <c r="AJ524" s="38"/>
      <c r="AK524" s="38"/>
      <c r="AL524" s="38"/>
      <c r="AM524" s="38"/>
      <c r="AN524" s="38"/>
      <c r="AO524" s="38"/>
      <c r="AP524" s="38"/>
      <c r="AQ524" s="38"/>
    </row>
    <row r="525" spans="7:43" ht="15" customHeight="1" x14ac:dyDescent="0.55000000000000004">
      <c r="G525" s="39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F525" s="38"/>
      <c r="AG525" s="38"/>
      <c r="AH525" s="38"/>
      <c r="AI525" s="38"/>
      <c r="AJ525" s="38"/>
      <c r="AK525" s="38"/>
      <c r="AL525" s="38"/>
      <c r="AM525" s="38"/>
      <c r="AN525" s="38"/>
      <c r="AO525" s="38"/>
      <c r="AP525" s="38"/>
      <c r="AQ525" s="38"/>
    </row>
    <row r="526" spans="7:43" ht="15" customHeight="1" x14ac:dyDescent="0.55000000000000004">
      <c r="G526" s="39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F526" s="38"/>
      <c r="AG526" s="38"/>
      <c r="AH526" s="38"/>
      <c r="AI526" s="38"/>
      <c r="AJ526" s="38"/>
      <c r="AK526" s="38"/>
      <c r="AL526" s="38"/>
      <c r="AM526" s="38"/>
      <c r="AN526" s="38"/>
      <c r="AO526" s="38"/>
      <c r="AP526" s="38"/>
      <c r="AQ526" s="38"/>
    </row>
    <row r="527" spans="7:43" ht="15" customHeight="1" x14ac:dyDescent="0.55000000000000004">
      <c r="G527" s="39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F527" s="38"/>
      <c r="AG527" s="38"/>
      <c r="AH527" s="38"/>
      <c r="AI527" s="38"/>
      <c r="AJ527" s="38"/>
      <c r="AK527" s="38"/>
      <c r="AL527" s="38"/>
      <c r="AM527" s="38"/>
      <c r="AN527" s="38"/>
      <c r="AO527" s="38"/>
      <c r="AP527" s="38"/>
      <c r="AQ527" s="38"/>
    </row>
    <row r="528" spans="7:43" ht="15" customHeight="1" x14ac:dyDescent="0.55000000000000004">
      <c r="G528" s="39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F528" s="38"/>
      <c r="AG528" s="38"/>
      <c r="AH528" s="38"/>
      <c r="AI528" s="38"/>
      <c r="AJ528" s="38"/>
      <c r="AK528" s="38"/>
      <c r="AL528" s="38"/>
      <c r="AM528" s="38"/>
      <c r="AN528" s="38"/>
      <c r="AO528" s="38"/>
      <c r="AP528" s="38"/>
      <c r="AQ528" s="38"/>
    </row>
    <row r="529" spans="7:43" ht="15" customHeight="1" x14ac:dyDescent="0.55000000000000004">
      <c r="G529" s="39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F529" s="38"/>
      <c r="AG529" s="38"/>
      <c r="AH529" s="38"/>
      <c r="AI529" s="38"/>
      <c r="AJ529" s="38"/>
      <c r="AK529" s="38"/>
      <c r="AL529" s="38"/>
      <c r="AM529" s="38"/>
      <c r="AN529" s="38"/>
      <c r="AO529" s="38"/>
      <c r="AP529" s="38"/>
      <c r="AQ529" s="38"/>
    </row>
    <row r="530" spans="7:43" ht="15" customHeight="1" x14ac:dyDescent="0.55000000000000004">
      <c r="G530" s="39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F530" s="38"/>
      <c r="AG530" s="38"/>
      <c r="AH530" s="38"/>
      <c r="AI530" s="38"/>
      <c r="AJ530" s="38"/>
      <c r="AK530" s="38"/>
      <c r="AL530" s="38"/>
      <c r="AM530" s="38"/>
      <c r="AN530" s="38"/>
      <c r="AO530" s="38"/>
      <c r="AP530" s="38"/>
      <c r="AQ530" s="38"/>
    </row>
    <row r="531" spans="7:43" ht="15" customHeight="1" x14ac:dyDescent="0.55000000000000004">
      <c r="G531" s="39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F531" s="38"/>
      <c r="AG531" s="38"/>
      <c r="AH531" s="38"/>
      <c r="AI531" s="38"/>
      <c r="AJ531" s="38"/>
      <c r="AK531" s="38"/>
      <c r="AL531" s="38"/>
      <c r="AM531" s="38"/>
      <c r="AN531" s="38"/>
      <c r="AO531" s="38"/>
      <c r="AP531" s="38"/>
      <c r="AQ531" s="38"/>
    </row>
    <row r="532" spans="7:43" ht="15" customHeight="1" x14ac:dyDescent="0.55000000000000004">
      <c r="G532" s="39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F532" s="38"/>
      <c r="AG532" s="38"/>
      <c r="AH532" s="38"/>
      <c r="AI532" s="38"/>
      <c r="AJ532" s="38"/>
      <c r="AK532" s="38"/>
      <c r="AL532" s="38"/>
      <c r="AM532" s="38"/>
      <c r="AN532" s="38"/>
      <c r="AO532" s="38"/>
      <c r="AP532" s="38"/>
      <c r="AQ532" s="38"/>
    </row>
    <row r="533" spans="7:43" ht="15" customHeight="1" x14ac:dyDescent="0.55000000000000004">
      <c r="G533" s="39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F533" s="38"/>
      <c r="AG533" s="38"/>
      <c r="AH533" s="38"/>
      <c r="AI533" s="38"/>
      <c r="AJ533" s="38"/>
      <c r="AK533" s="38"/>
      <c r="AL533" s="38"/>
      <c r="AM533" s="38"/>
      <c r="AN533" s="38"/>
      <c r="AO533" s="38"/>
      <c r="AP533" s="38"/>
      <c r="AQ533" s="38"/>
    </row>
    <row r="534" spans="7:43" ht="15" customHeight="1" x14ac:dyDescent="0.55000000000000004">
      <c r="G534" s="39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F534" s="38"/>
      <c r="AG534" s="38"/>
      <c r="AH534" s="38"/>
      <c r="AI534" s="38"/>
      <c r="AJ534" s="38"/>
      <c r="AK534" s="38"/>
      <c r="AL534" s="38"/>
      <c r="AM534" s="38"/>
      <c r="AN534" s="38"/>
      <c r="AO534" s="38"/>
      <c r="AP534" s="38"/>
      <c r="AQ534" s="38"/>
    </row>
    <row r="535" spans="7:43" ht="15" customHeight="1" x14ac:dyDescent="0.55000000000000004">
      <c r="G535" s="39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F535" s="38"/>
      <c r="AG535" s="38"/>
      <c r="AH535" s="38"/>
      <c r="AI535" s="38"/>
      <c r="AJ535" s="38"/>
      <c r="AK535" s="38"/>
      <c r="AL535" s="38"/>
      <c r="AM535" s="38"/>
      <c r="AN535" s="38"/>
      <c r="AO535" s="38"/>
      <c r="AP535" s="38"/>
      <c r="AQ535" s="38"/>
    </row>
    <row r="536" spans="7:43" ht="15" customHeight="1" x14ac:dyDescent="0.55000000000000004">
      <c r="G536" s="39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F536" s="38"/>
      <c r="AG536" s="38"/>
      <c r="AH536" s="38"/>
      <c r="AI536" s="38"/>
      <c r="AJ536" s="38"/>
      <c r="AK536" s="38"/>
      <c r="AL536" s="38"/>
      <c r="AM536" s="38"/>
      <c r="AN536" s="38"/>
      <c r="AO536" s="38"/>
      <c r="AP536" s="38"/>
      <c r="AQ536" s="38"/>
    </row>
    <row r="537" spans="7:43" ht="15" customHeight="1" x14ac:dyDescent="0.55000000000000004">
      <c r="G537" s="39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  <c r="AA537" s="38"/>
      <c r="AB537" s="38"/>
      <c r="AC537" s="38"/>
      <c r="AD537" s="38"/>
      <c r="AE537" s="38"/>
      <c r="AF537" s="38"/>
      <c r="AG537" s="38"/>
      <c r="AH537" s="38"/>
      <c r="AI537" s="38"/>
      <c r="AJ537" s="38"/>
      <c r="AK537" s="38"/>
      <c r="AL537" s="38"/>
      <c r="AM537" s="38"/>
      <c r="AN537" s="38"/>
      <c r="AO537" s="38"/>
      <c r="AP537" s="38"/>
      <c r="AQ537" s="38"/>
    </row>
    <row r="538" spans="7:43" ht="15" customHeight="1" x14ac:dyDescent="0.55000000000000004">
      <c r="G538" s="39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  <c r="AA538" s="38"/>
      <c r="AB538" s="38"/>
      <c r="AC538" s="38"/>
      <c r="AD538" s="38"/>
      <c r="AE538" s="38"/>
      <c r="AF538" s="38"/>
      <c r="AG538" s="38"/>
      <c r="AH538" s="38"/>
      <c r="AI538" s="38"/>
      <c r="AJ538" s="38"/>
      <c r="AK538" s="38"/>
      <c r="AL538" s="38"/>
      <c r="AM538" s="38"/>
      <c r="AN538" s="38"/>
      <c r="AO538" s="38"/>
      <c r="AP538" s="38"/>
      <c r="AQ538" s="38"/>
    </row>
    <row r="539" spans="7:43" ht="15" customHeight="1" x14ac:dyDescent="0.55000000000000004">
      <c r="G539" s="39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  <c r="AA539" s="38"/>
      <c r="AB539" s="38"/>
      <c r="AC539" s="38"/>
      <c r="AD539" s="38"/>
      <c r="AE539" s="38"/>
      <c r="AF539" s="38"/>
      <c r="AG539" s="38"/>
      <c r="AH539" s="38"/>
      <c r="AI539" s="38"/>
      <c r="AJ539" s="38"/>
      <c r="AK539" s="38"/>
      <c r="AL539" s="38"/>
      <c r="AM539" s="38"/>
      <c r="AN539" s="38"/>
      <c r="AO539" s="38"/>
      <c r="AP539" s="38"/>
      <c r="AQ539" s="38"/>
    </row>
    <row r="540" spans="7:43" ht="15" customHeight="1" x14ac:dyDescent="0.55000000000000004">
      <c r="G540" s="39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  <c r="AA540" s="38"/>
      <c r="AB540" s="38"/>
      <c r="AC540" s="38"/>
      <c r="AD540" s="38"/>
      <c r="AE540" s="38"/>
      <c r="AF540" s="38"/>
      <c r="AG540" s="38"/>
      <c r="AH540" s="38"/>
      <c r="AI540" s="38"/>
      <c r="AJ540" s="38"/>
      <c r="AK540" s="38"/>
      <c r="AL540" s="38"/>
      <c r="AM540" s="38"/>
      <c r="AN540" s="38"/>
      <c r="AO540" s="38"/>
      <c r="AP540" s="38"/>
      <c r="AQ540" s="38"/>
    </row>
    <row r="541" spans="7:43" ht="15" customHeight="1" x14ac:dyDescent="0.55000000000000004">
      <c r="G541" s="39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  <c r="AA541" s="38"/>
      <c r="AB541" s="38"/>
      <c r="AC541" s="38"/>
      <c r="AD541" s="38"/>
      <c r="AE541" s="38"/>
      <c r="AF541" s="38"/>
      <c r="AG541" s="38"/>
      <c r="AH541" s="38"/>
      <c r="AI541" s="38"/>
      <c r="AJ541" s="38"/>
      <c r="AK541" s="38"/>
      <c r="AL541" s="38"/>
      <c r="AM541" s="38"/>
      <c r="AN541" s="38"/>
      <c r="AO541" s="38"/>
      <c r="AP541" s="38"/>
      <c r="AQ541" s="38"/>
    </row>
    <row r="542" spans="7:43" ht="15" customHeight="1" x14ac:dyDescent="0.55000000000000004">
      <c r="G542" s="39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F542" s="38"/>
      <c r="AG542" s="38"/>
      <c r="AH542" s="38"/>
      <c r="AI542" s="38"/>
      <c r="AJ542" s="38"/>
      <c r="AK542" s="38"/>
      <c r="AL542" s="38"/>
      <c r="AM542" s="38"/>
      <c r="AN542" s="38"/>
      <c r="AO542" s="38"/>
      <c r="AP542" s="38"/>
      <c r="AQ542" s="38"/>
    </row>
    <row r="543" spans="7:43" ht="15" customHeight="1" x14ac:dyDescent="0.55000000000000004">
      <c r="G543" s="39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F543" s="38"/>
      <c r="AG543" s="38"/>
      <c r="AH543" s="38"/>
      <c r="AI543" s="38"/>
      <c r="AJ543" s="38"/>
      <c r="AK543" s="38"/>
      <c r="AL543" s="38"/>
      <c r="AM543" s="38"/>
      <c r="AN543" s="38"/>
      <c r="AO543" s="38"/>
      <c r="AP543" s="38"/>
      <c r="AQ543" s="38"/>
    </row>
    <row r="544" spans="7:43" ht="15" customHeight="1" x14ac:dyDescent="0.55000000000000004">
      <c r="G544" s="39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F544" s="38"/>
      <c r="AG544" s="38"/>
      <c r="AH544" s="38"/>
      <c r="AI544" s="38"/>
      <c r="AJ544" s="38"/>
      <c r="AK544" s="38"/>
      <c r="AL544" s="38"/>
      <c r="AM544" s="38"/>
      <c r="AN544" s="38"/>
      <c r="AO544" s="38"/>
      <c r="AP544" s="38"/>
      <c r="AQ544" s="38"/>
    </row>
    <row r="545" spans="7:43" ht="15" customHeight="1" x14ac:dyDescent="0.55000000000000004">
      <c r="G545" s="39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  <c r="AA545" s="38"/>
      <c r="AB545" s="38"/>
      <c r="AC545" s="38"/>
      <c r="AD545" s="38"/>
      <c r="AE545" s="38"/>
      <c r="AF545" s="38"/>
      <c r="AG545" s="38"/>
      <c r="AH545" s="38"/>
      <c r="AI545" s="38"/>
      <c r="AJ545" s="38"/>
      <c r="AK545" s="38"/>
      <c r="AL545" s="38"/>
      <c r="AM545" s="38"/>
      <c r="AN545" s="38"/>
      <c r="AO545" s="38"/>
      <c r="AP545" s="38"/>
      <c r="AQ545" s="38"/>
    </row>
    <row r="546" spans="7:43" ht="15" customHeight="1" x14ac:dyDescent="0.55000000000000004">
      <c r="G546" s="39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  <c r="AA546" s="38"/>
      <c r="AB546" s="38"/>
      <c r="AC546" s="38"/>
      <c r="AD546" s="38"/>
      <c r="AE546" s="38"/>
      <c r="AF546" s="38"/>
      <c r="AG546" s="38"/>
      <c r="AH546" s="38"/>
      <c r="AI546" s="38"/>
      <c r="AJ546" s="38"/>
      <c r="AK546" s="38"/>
      <c r="AL546" s="38"/>
      <c r="AM546" s="38"/>
      <c r="AN546" s="38"/>
      <c r="AO546" s="38"/>
      <c r="AP546" s="38"/>
      <c r="AQ546" s="38"/>
    </row>
    <row r="547" spans="7:43" ht="15" customHeight="1" x14ac:dyDescent="0.55000000000000004">
      <c r="G547" s="39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  <c r="AA547" s="38"/>
      <c r="AB547" s="38"/>
      <c r="AC547" s="38"/>
      <c r="AD547" s="38"/>
      <c r="AE547" s="38"/>
      <c r="AF547" s="38"/>
      <c r="AG547" s="38"/>
      <c r="AH547" s="38"/>
      <c r="AI547" s="38"/>
      <c r="AJ547" s="38"/>
      <c r="AK547" s="38"/>
      <c r="AL547" s="38"/>
      <c r="AM547" s="38"/>
      <c r="AN547" s="38"/>
      <c r="AO547" s="38"/>
      <c r="AP547" s="38"/>
      <c r="AQ547" s="38"/>
    </row>
    <row r="548" spans="7:43" ht="15" customHeight="1" x14ac:dyDescent="0.55000000000000004">
      <c r="G548" s="39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  <c r="AA548" s="38"/>
      <c r="AB548" s="38"/>
      <c r="AC548" s="38"/>
      <c r="AD548" s="38"/>
      <c r="AE548" s="38"/>
      <c r="AF548" s="38"/>
      <c r="AG548" s="38"/>
      <c r="AH548" s="38"/>
      <c r="AI548" s="38"/>
      <c r="AJ548" s="38"/>
      <c r="AK548" s="38"/>
      <c r="AL548" s="38"/>
      <c r="AM548" s="38"/>
      <c r="AN548" s="38"/>
      <c r="AO548" s="38"/>
      <c r="AP548" s="38"/>
      <c r="AQ548" s="38"/>
    </row>
    <row r="549" spans="7:43" ht="15" customHeight="1" x14ac:dyDescent="0.55000000000000004">
      <c r="G549" s="39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  <c r="AA549" s="38"/>
      <c r="AB549" s="38"/>
      <c r="AC549" s="38"/>
      <c r="AD549" s="38"/>
      <c r="AE549" s="38"/>
      <c r="AF549" s="38"/>
      <c r="AG549" s="38"/>
      <c r="AH549" s="38"/>
      <c r="AI549" s="38"/>
      <c r="AJ549" s="38"/>
      <c r="AK549" s="38"/>
      <c r="AL549" s="38"/>
      <c r="AM549" s="38"/>
      <c r="AN549" s="38"/>
      <c r="AO549" s="38"/>
      <c r="AP549" s="38"/>
      <c r="AQ549" s="38"/>
    </row>
    <row r="550" spans="7:43" ht="15" customHeight="1" x14ac:dyDescent="0.55000000000000004">
      <c r="G550" s="39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  <c r="AA550" s="38"/>
      <c r="AB550" s="38"/>
      <c r="AC550" s="38"/>
      <c r="AD550" s="38"/>
      <c r="AE550" s="38"/>
      <c r="AF550" s="38"/>
      <c r="AG550" s="38"/>
      <c r="AH550" s="38"/>
      <c r="AI550" s="38"/>
      <c r="AJ550" s="38"/>
      <c r="AK550" s="38"/>
      <c r="AL550" s="38"/>
      <c r="AM550" s="38"/>
      <c r="AN550" s="38"/>
      <c r="AO550" s="38"/>
      <c r="AP550" s="38"/>
      <c r="AQ550" s="38"/>
    </row>
    <row r="551" spans="7:43" ht="15" customHeight="1" x14ac:dyDescent="0.55000000000000004">
      <c r="G551" s="39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  <c r="AA551" s="38"/>
      <c r="AB551" s="38"/>
      <c r="AC551" s="38"/>
      <c r="AD551" s="38"/>
      <c r="AE551" s="38"/>
      <c r="AF551" s="38"/>
      <c r="AG551" s="38"/>
      <c r="AH551" s="38"/>
      <c r="AI551" s="38"/>
      <c r="AJ551" s="38"/>
      <c r="AK551" s="38"/>
      <c r="AL551" s="38"/>
      <c r="AM551" s="38"/>
      <c r="AN551" s="38"/>
      <c r="AO551" s="38"/>
      <c r="AP551" s="38"/>
      <c r="AQ551" s="38"/>
    </row>
    <row r="552" spans="7:43" ht="15" customHeight="1" x14ac:dyDescent="0.55000000000000004">
      <c r="G552" s="39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  <c r="AA552" s="38"/>
      <c r="AB552" s="38"/>
      <c r="AC552" s="38"/>
      <c r="AD552" s="38"/>
      <c r="AE552" s="38"/>
      <c r="AF552" s="38"/>
      <c r="AG552" s="38"/>
      <c r="AH552" s="38"/>
      <c r="AI552" s="38"/>
      <c r="AJ552" s="38"/>
      <c r="AK552" s="38"/>
      <c r="AL552" s="38"/>
      <c r="AM552" s="38"/>
      <c r="AN552" s="38"/>
      <c r="AO552" s="38"/>
      <c r="AP552" s="38"/>
      <c r="AQ552" s="38"/>
    </row>
    <row r="553" spans="7:43" ht="15" customHeight="1" x14ac:dyDescent="0.55000000000000004">
      <c r="G553" s="39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F553" s="38"/>
      <c r="AG553" s="38"/>
      <c r="AH553" s="38"/>
      <c r="AI553" s="38"/>
      <c r="AJ553" s="38"/>
      <c r="AK553" s="38"/>
      <c r="AL553" s="38"/>
      <c r="AM553" s="38"/>
      <c r="AN553" s="38"/>
      <c r="AO553" s="38"/>
      <c r="AP553" s="38"/>
      <c r="AQ553" s="38"/>
    </row>
    <row r="554" spans="7:43" ht="15" customHeight="1" x14ac:dyDescent="0.55000000000000004">
      <c r="G554" s="39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F554" s="38"/>
      <c r="AG554" s="38"/>
      <c r="AH554" s="38"/>
      <c r="AI554" s="38"/>
      <c r="AJ554" s="38"/>
      <c r="AK554" s="38"/>
      <c r="AL554" s="38"/>
      <c r="AM554" s="38"/>
      <c r="AN554" s="38"/>
      <c r="AO554" s="38"/>
      <c r="AP554" s="38"/>
      <c r="AQ554" s="38"/>
    </row>
    <row r="555" spans="7:43" ht="15" customHeight="1" x14ac:dyDescent="0.55000000000000004">
      <c r="G555" s="39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F555" s="38"/>
      <c r="AG555" s="38"/>
      <c r="AH555" s="38"/>
      <c r="AI555" s="38"/>
      <c r="AJ555" s="38"/>
      <c r="AK555" s="38"/>
      <c r="AL555" s="38"/>
      <c r="AM555" s="38"/>
      <c r="AN555" s="38"/>
      <c r="AO555" s="38"/>
      <c r="AP555" s="38"/>
      <c r="AQ555" s="38"/>
    </row>
    <row r="556" spans="7:43" ht="15" customHeight="1" x14ac:dyDescent="0.55000000000000004">
      <c r="G556" s="39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  <c r="AA556" s="38"/>
      <c r="AB556" s="38"/>
      <c r="AC556" s="38"/>
      <c r="AD556" s="38"/>
      <c r="AE556" s="38"/>
      <c r="AF556" s="38"/>
      <c r="AG556" s="38"/>
      <c r="AH556" s="38"/>
      <c r="AI556" s="38"/>
      <c r="AJ556" s="38"/>
      <c r="AK556" s="38"/>
      <c r="AL556" s="38"/>
      <c r="AM556" s="38"/>
      <c r="AN556" s="38"/>
      <c r="AO556" s="38"/>
      <c r="AP556" s="38"/>
      <c r="AQ556" s="38"/>
    </row>
    <row r="557" spans="7:43" ht="15" customHeight="1" x14ac:dyDescent="0.55000000000000004">
      <c r="G557" s="39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  <c r="AA557" s="38"/>
      <c r="AB557" s="38"/>
      <c r="AC557" s="38"/>
      <c r="AD557" s="38"/>
      <c r="AE557" s="38"/>
      <c r="AF557" s="38"/>
      <c r="AG557" s="38"/>
      <c r="AH557" s="38"/>
      <c r="AI557" s="38"/>
      <c r="AJ557" s="38"/>
      <c r="AK557" s="38"/>
      <c r="AL557" s="38"/>
      <c r="AM557" s="38"/>
      <c r="AN557" s="38"/>
      <c r="AO557" s="38"/>
      <c r="AP557" s="38"/>
      <c r="AQ557" s="38"/>
    </row>
    <row r="558" spans="7:43" ht="15" customHeight="1" x14ac:dyDescent="0.55000000000000004">
      <c r="G558" s="39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  <c r="AA558" s="38"/>
      <c r="AB558" s="38"/>
      <c r="AC558" s="38"/>
      <c r="AD558" s="38"/>
      <c r="AE558" s="38"/>
      <c r="AF558" s="38"/>
      <c r="AG558" s="38"/>
      <c r="AH558" s="38"/>
      <c r="AI558" s="38"/>
      <c r="AJ558" s="38"/>
      <c r="AK558" s="38"/>
      <c r="AL558" s="38"/>
      <c r="AM558" s="38"/>
      <c r="AN558" s="38"/>
      <c r="AO558" s="38"/>
      <c r="AP558" s="38"/>
      <c r="AQ558" s="38"/>
    </row>
    <row r="559" spans="7:43" ht="15" customHeight="1" x14ac:dyDescent="0.55000000000000004">
      <c r="G559" s="39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F559" s="38"/>
      <c r="AG559" s="38"/>
      <c r="AH559" s="38"/>
      <c r="AI559" s="38"/>
      <c r="AJ559" s="38"/>
      <c r="AK559" s="38"/>
      <c r="AL559" s="38"/>
      <c r="AM559" s="38"/>
      <c r="AN559" s="38"/>
      <c r="AO559" s="38"/>
      <c r="AP559" s="38"/>
      <c r="AQ559" s="38"/>
    </row>
    <row r="560" spans="7:43" ht="15" customHeight="1" x14ac:dyDescent="0.55000000000000004">
      <c r="G560" s="39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F560" s="38"/>
      <c r="AG560" s="38"/>
      <c r="AH560" s="38"/>
      <c r="AI560" s="38"/>
      <c r="AJ560" s="38"/>
      <c r="AK560" s="38"/>
      <c r="AL560" s="38"/>
      <c r="AM560" s="38"/>
      <c r="AN560" s="38"/>
      <c r="AO560" s="38"/>
      <c r="AP560" s="38"/>
      <c r="AQ560" s="38"/>
    </row>
    <row r="561" spans="7:43" ht="15" customHeight="1" x14ac:dyDescent="0.55000000000000004">
      <c r="G561" s="39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8"/>
      <c r="AC561" s="38"/>
      <c r="AD561" s="38"/>
      <c r="AE561" s="38"/>
      <c r="AF561" s="38"/>
      <c r="AG561" s="38"/>
      <c r="AH561" s="38"/>
      <c r="AI561" s="38"/>
      <c r="AJ561" s="38"/>
      <c r="AK561" s="38"/>
      <c r="AL561" s="38"/>
      <c r="AM561" s="38"/>
      <c r="AN561" s="38"/>
      <c r="AO561" s="38"/>
      <c r="AP561" s="38"/>
      <c r="AQ561" s="38"/>
    </row>
    <row r="562" spans="7:43" ht="15" customHeight="1" x14ac:dyDescent="0.55000000000000004">
      <c r="G562" s="39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  <c r="AA562" s="38"/>
      <c r="AB562" s="38"/>
      <c r="AC562" s="38"/>
      <c r="AD562" s="38"/>
      <c r="AE562" s="38"/>
      <c r="AF562" s="38"/>
      <c r="AG562" s="38"/>
      <c r="AH562" s="38"/>
      <c r="AI562" s="38"/>
      <c r="AJ562" s="38"/>
      <c r="AK562" s="38"/>
      <c r="AL562" s="38"/>
      <c r="AM562" s="38"/>
      <c r="AN562" s="38"/>
      <c r="AO562" s="38"/>
      <c r="AP562" s="38"/>
      <c r="AQ562" s="38"/>
    </row>
    <row r="563" spans="7:43" ht="15" customHeight="1" x14ac:dyDescent="0.55000000000000004">
      <c r="G563" s="39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  <c r="AA563" s="38"/>
      <c r="AB563" s="38"/>
      <c r="AC563" s="38"/>
      <c r="AD563" s="38"/>
      <c r="AE563" s="38"/>
      <c r="AF563" s="38"/>
      <c r="AG563" s="38"/>
      <c r="AH563" s="38"/>
      <c r="AI563" s="38"/>
      <c r="AJ563" s="38"/>
      <c r="AK563" s="38"/>
      <c r="AL563" s="38"/>
      <c r="AM563" s="38"/>
      <c r="AN563" s="38"/>
      <c r="AO563" s="38"/>
      <c r="AP563" s="38"/>
      <c r="AQ563" s="38"/>
    </row>
    <row r="564" spans="7:43" ht="15" customHeight="1" x14ac:dyDescent="0.55000000000000004">
      <c r="G564" s="39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  <c r="AA564" s="38"/>
      <c r="AB564" s="38"/>
      <c r="AC564" s="38"/>
      <c r="AD564" s="38"/>
      <c r="AE564" s="38"/>
      <c r="AF564" s="38"/>
      <c r="AG564" s="38"/>
      <c r="AH564" s="38"/>
      <c r="AI564" s="38"/>
      <c r="AJ564" s="38"/>
      <c r="AK564" s="38"/>
      <c r="AL564" s="38"/>
      <c r="AM564" s="38"/>
      <c r="AN564" s="38"/>
      <c r="AO564" s="38"/>
      <c r="AP564" s="38"/>
      <c r="AQ564" s="38"/>
    </row>
    <row r="565" spans="7:43" ht="15" customHeight="1" x14ac:dyDescent="0.55000000000000004">
      <c r="G565" s="39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F565" s="38"/>
      <c r="AG565" s="38"/>
      <c r="AH565" s="38"/>
      <c r="AI565" s="38"/>
      <c r="AJ565" s="38"/>
      <c r="AK565" s="38"/>
      <c r="AL565" s="38"/>
      <c r="AM565" s="38"/>
      <c r="AN565" s="38"/>
      <c r="AO565" s="38"/>
      <c r="AP565" s="38"/>
      <c r="AQ565" s="38"/>
    </row>
    <row r="566" spans="7:43" ht="15" customHeight="1" x14ac:dyDescent="0.55000000000000004">
      <c r="G566" s="39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F566" s="38"/>
      <c r="AG566" s="38"/>
      <c r="AH566" s="38"/>
      <c r="AI566" s="38"/>
      <c r="AJ566" s="38"/>
      <c r="AK566" s="38"/>
      <c r="AL566" s="38"/>
      <c r="AM566" s="38"/>
      <c r="AN566" s="38"/>
      <c r="AO566" s="38"/>
      <c r="AP566" s="38"/>
      <c r="AQ566" s="38"/>
    </row>
    <row r="567" spans="7:43" ht="15" customHeight="1" x14ac:dyDescent="0.55000000000000004">
      <c r="G567" s="39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  <c r="AA567" s="38"/>
      <c r="AB567" s="38"/>
      <c r="AC567" s="38"/>
      <c r="AD567" s="38"/>
      <c r="AE567" s="38"/>
      <c r="AF567" s="38"/>
      <c r="AG567" s="38"/>
      <c r="AH567" s="38"/>
      <c r="AI567" s="38"/>
      <c r="AJ567" s="38"/>
      <c r="AK567" s="38"/>
      <c r="AL567" s="38"/>
      <c r="AM567" s="38"/>
      <c r="AN567" s="38"/>
      <c r="AO567" s="38"/>
      <c r="AP567" s="38"/>
      <c r="AQ567" s="38"/>
    </row>
    <row r="568" spans="7:43" ht="15" customHeight="1" x14ac:dyDescent="0.55000000000000004">
      <c r="G568" s="39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  <c r="AA568" s="38"/>
      <c r="AB568" s="38"/>
      <c r="AC568" s="38"/>
      <c r="AD568" s="38"/>
      <c r="AE568" s="38"/>
      <c r="AF568" s="38"/>
      <c r="AG568" s="38"/>
      <c r="AH568" s="38"/>
      <c r="AI568" s="38"/>
      <c r="AJ568" s="38"/>
      <c r="AK568" s="38"/>
      <c r="AL568" s="38"/>
      <c r="AM568" s="38"/>
      <c r="AN568" s="38"/>
      <c r="AO568" s="38"/>
      <c r="AP568" s="38"/>
      <c r="AQ568" s="38"/>
    </row>
    <row r="569" spans="7:43" ht="15" customHeight="1" x14ac:dyDescent="0.55000000000000004">
      <c r="G569" s="39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  <c r="AA569" s="38"/>
      <c r="AB569" s="38"/>
      <c r="AC569" s="38"/>
      <c r="AD569" s="38"/>
      <c r="AE569" s="38"/>
      <c r="AF569" s="38"/>
      <c r="AG569" s="38"/>
      <c r="AH569" s="38"/>
      <c r="AI569" s="38"/>
      <c r="AJ569" s="38"/>
      <c r="AK569" s="38"/>
      <c r="AL569" s="38"/>
      <c r="AM569" s="38"/>
      <c r="AN569" s="38"/>
      <c r="AO569" s="38"/>
      <c r="AP569" s="38"/>
      <c r="AQ569" s="38"/>
    </row>
    <row r="570" spans="7:43" ht="15" customHeight="1" x14ac:dyDescent="0.55000000000000004">
      <c r="G570" s="39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  <c r="AA570" s="38"/>
      <c r="AB570" s="38"/>
      <c r="AC570" s="38"/>
      <c r="AD570" s="38"/>
      <c r="AE570" s="38"/>
      <c r="AF570" s="38"/>
      <c r="AG570" s="38"/>
      <c r="AH570" s="38"/>
      <c r="AI570" s="38"/>
      <c r="AJ570" s="38"/>
      <c r="AK570" s="38"/>
      <c r="AL570" s="38"/>
      <c r="AM570" s="38"/>
      <c r="AN570" s="38"/>
      <c r="AO570" s="38"/>
      <c r="AP570" s="38"/>
      <c r="AQ570" s="38"/>
    </row>
    <row r="571" spans="7:43" ht="15" customHeight="1" x14ac:dyDescent="0.55000000000000004">
      <c r="G571" s="39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  <c r="AA571" s="38"/>
      <c r="AB571" s="38"/>
      <c r="AC571" s="38"/>
      <c r="AD571" s="38"/>
      <c r="AE571" s="38"/>
      <c r="AF571" s="38"/>
      <c r="AG571" s="38"/>
      <c r="AH571" s="38"/>
      <c r="AI571" s="38"/>
      <c r="AJ571" s="38"/>
      <c r="AK571" s="38"/>
      <c r="AL571" s="38"/>
      <c r="AM571" s="38"/>
      <c r="AN571" s="38"/>
      <c r="AO571" s="38"/>
      <c r="AP571" s="38"/>
      <c r="AQ571" s="38"/>
    </row>
    <row r="572" spans="7:43" ht="15" customHeight="1" x14ac:dyDescent="0.55000000000000004">
      <c r="G572" s="39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  <c r="AA572" s="38"/>
      <c r="AB572" s="38"/>
      <c r="AC572" s="38"/>
      <c r="AD572" s="38"/>
      <c r="AE572" s="38"/>
      <c r="AF572" s="38"/>
      <c r="AG572" s="38"/>
      <c r="AH572" s="38"/>
      <c r="AI572" s="38"/>
      <c r="AJ572" s="38"/>
      <c r="AK572" s="38"/>
      <c r="AL572" s="38"/>
      <c r="AM572" s="38"/>
      <c r="AN572" s="38"/>
      <c r="AO572" s="38"/>
      <c r="AP572" s="38"/>
      <c r="AQ572" s="38"/>
    </row>
    <row r="573" spans="7:43" ht="15" customHeight="1" x14ac:dyDescent="0.55000000000000004">
      <c r="G573" s="39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  <c r="AA573" s="38"/>
      <c r="AB573" s="38"/>
      <c r="AC573" s="38"/>
      <c r="AD573" s="38"/>
      <c r="AE573" s="38"/>
      <c r="AF573" s="38"/>
      <c r="AG573" s="38"/>
      <c r="AH573" s="38"/>
      <c r="AI573" s="38"/>
      <c r="AJ573" s="38"/>
      <c r="AK573" s="38"/>
      <c r="AL573" s="38"/>
      <c r="AM573" s="38"/>
      <c r="AN573" s="38"/>
      <c r="AO573" s="38"/>
      <c r="AP573" s="38"/>
      <c r="AQ573" s="38"/>
    </row>
    <row r="574" spans="7:43" ht="15" customHeight="1" x14ac:dyDescent="0.55000000000000004">
      <c r="G574" s="39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  <c r="AA574" s="38"/>
      <c r="AB574" s="38"/>
      <c r="AC574" s="38"/>
      <c r="AD574" s="38"/>
      <c r="AE574" s="38"/>
      <c r="AF574" s="38"/>
      <c r="AG574" s="38"/>
      <c r="AH574" s="38"/>
      <c r="AI574" s="38"/>
      <c r="AJ574" s="38"/>
      <c r="AK574" s="38"/>
      <c r="AL574" s="38"/>
      <c r="AM574" s="38"/>
      <c r="AN574" s="38"/>
      <c r="AO574" s="38"/>
      <c r="AP574" s="38"/>
      <c r="AQ574" s="38"/>
    </row>
    <row r="575" spans="7:43" ht="15" customHeight="1" x14ac:dyDescent="0.55000000000000004">
      <c r="G575" s="39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  <c r="AA575" s="38"/>
      <c r="AB575" s="38"/>
      <c r="AC575" s="38"/>
      <c r="AD575" s="38"/>
      <c r="AE575" s="38"/>
      <c r="AF575" s="38"/>
      <c r="AG575" s="38"/>
      <c r="AH575" s="38"/>
      <c r="AI575" s="38"/>
      <c r="AJ575" s="38"/>
      <c r="AK575" s="38"/>
      <c r="AL575" s="38"/>
      <c r="AM575" s="38"/>
      <c r="AN575" s="38"/>
      <c r="AO575" s="38"/>
      <c r="AP575" s="38"/>
      <c r="AQ575" s="38"/>
    </row>
    <row r="576" spans="7:43" ht="15" customHeight="1" x14ac:dyDescent="0.55000000000000004">
      <c r="G576" s="39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  <c r="AA576" s="38"/>
      <c r="AB576" s="38"/>
      <c r="AC576" s="38"/>
      <c r="AD576" s="38"/>
      <c r="AE576" s="38"/>
      <c r="AF576" s="38"/>
      <c r="AG576" s="38"/>
      <c r="AH576" s="38"/>
      <c r="AI576" s="38"/>
      <c r="AJ576" s="38"/>
      <c r="AK576" s="38"/>
      <c r="AL576" s="38"/>
      <c r="AM576" s="38"/>
      <c r="AN576" s="38"/>
      <c r="AO576" s="38"/>
      <c r="AP576" s="38"/>
      <c r="AQ576" s="38"/>
    </row>
    <row r="577" spans="7:43" ht="15" customHeight="1" x14ac:dyDescent="0.55000000000000004">
      <c r="G577" s="39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  <c r="AB577" s="38"/>
      <c r="AC577" s="38"/>
      <c r="AD577" s="38"/>
      <c r="AE577" s="38"/>
      <c r="AF577" s="38"/>
      <c r="AG577" s="38"/>
      <c r="AH577" s="38"/>
      <c r="AI577" s="38"/>
      <c r="AJ577" s="38"/>
      <c r="AK577" s="38"/>
      <c r="AL577" s="38"/>
      <c r="AM577" s="38"/>
      <c r="AN577" s="38"/>
      <c r="AO577" s="38"/>
      <c r="AP577" s="38"/>
      <c r="AQ577" s="38"/>
    </row>
    <row r="578" spans="7:43" ht="15" customHeight="1" x14ac:dyDescent="0.55000000000000004">
      <c r="G578" s="39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  <c r="AE578" s="38"/>
      <c r="AF578" s="38"/>
      <c r="AG578" s="38"/>
      <c r="AH578" s="38"/>
      <c r="AI578" s="38"/>
      <c r="AJ578" s="38"/>
      <c r="AK578" s="38"/>
      <c r="AL578" s="38"/>
      <c r="AM578" s="38"/>
      <c r="AN578" s="38"/>
      <c r="AO578" s="38"/>
      <c r="AP578" s="38"/>
      <c r="AQ578" s="38"/>
    </row>
    <row r="579" spans="7:43" ht="15" customHeight="1" x14ac:dyDescent="0.55000000000000004">
      <c r="G579" s="39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  <c r="AA579" s="38"/>
      <c r="AB579" s="38"/>
      <c r="AC579" s="38"/>
      <c r="AD579" s="38"/>
      <c r="AE579" s="38"/>
      <c r="AF579" s="38"/>
      <c r="AG579" s="38"/>
      <c r="AH579" s="38"/>
      <c r="AI579" s="38"/>
      <c r="AJ579" s="38"/>
      <c r="AK579" s="38"/>
      <c r="AL579" s="38"/>
      <c r="AM579" s="38"/>
      <c r="AN579" s="38"/>
      <c r="AO579" s="38"/>
      <c r="AP579" s="38"/>
      <c r="AQ579" s="38"/>
    </row>
    <row r="580" spans="7:43" ht="15" customHeight="1" x14ac:dyDescent="0.55000000000000004">
      <c r="G580" s="39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  <c r="AA580" s="38"/>
      <c r="AB580" s="38"/>
      <c r="AC580" s="38"/>
      <c r="AD580" s="38"/>
      <c r="AE580" s="38"/>
      <c r="AF580" s="38"/>
      <c r="AG580" s="38"/>
      <c r="AH580" s="38"/>
      <c r="AI580" s="38"/>
      <c r="AJ580" s="38"/>
      <c r="AK580" s="38"/>
      <c r="AL580" s="38"/>
      <c r="AM580" s="38"/>
      <c r="AN580" s="38"/>
      <c r="AO580" s="38"/>
      <c r="AP580" s="38"/>
      <c r="AQ580" s="38"/>
    </row>
    <row r="581" spans="7:43" ht="15" customHeight="1" x14ac:dyDescent="0.55000000000000004">
      <c r="G581" s="39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  <c r="AA581" s="38"/>
      <c r="AB581" s="38"/>
      <c r="AC581" s="38"/>
      <c r="AD581" s="38"/>
      <c r="AE581" s="38"/>
      <c r="AF581" s="38"/>
      <c r="AG581" s="38"/>
      <c r="AH581" s="38"/>
      <c r="AI581" s="38"/>
      <c r="AJ581" s="38"/>
      <c r="AK581" s="38"/>
      <c r="AL581" s="38"/>
      <c r="AM581" s="38"/>
      <c r="AN581" s="38"/>
      <c r="AO581" s="38"/>
      <c r="AP581" s="38"/>
      <c r="AQ581" s="38"/>
    </row>
    <row r="582" spans="7:43" ht="15" customHeight="1" x14ac:dyDescent="0.55000000000000004">
      <c r="G582" s="39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  <c r="AB582" s="38"/>
      <c r="AC582" s="38"/>
      <c r="AD582" s="38"/>
      <c r="AE582" s="38"/>
      <c r="AF582" s="38"/>
      <c r="AG582" s="38"/>
      <c r="AH582" s="38"/>
      <c r="AI582" s="38"/>
      <c r="AJ582" s="38"/>
      <c r="AK582" s="38"/>
      <c r="AL582" s="38"/>
      <c r="AM582" s="38"/>
      <c r="AN582" s="38"/>
      <c r="AO582" s="38"/>
      <c r="AP582" s="38"/>
      <c r="AQ582" s="38"/>
    </row>
    <row r="583" spans="7:43" ht="15" customHeight="1" x14ac:dyDescent="0.55000000000000004">
      <c r="G583" s="39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  <c r="AA583" s="38"/>
      <c r="AB583" s="38"/>
      <c r="AC583" s="38"/>
      <c r="AD583" s="38"/>
      <c r="AE583" s="38"/>
      <c r="AF583" s="38"/>
      <c r="AG583" s="38"/>
      <c r="AH583" s="38"/>
      <c r="AI583" s="38"/>
      <c r="AJ583" s="38"/>
      <c r="AK583" s="38"/>
      <c r="AL583" s="38"/>
      <c r="AM583" s="38"/>
      <c r="AN583" s="38"/>
      <c r="AO583" s="38"/>
      <c r="AP583" s="38"/>
      <c r="AQ583" s="38"/>
    </row>
    <row r="584" spans="7:43" ht="15" customHeight="1" x14ac:dyDescent="0.55000000000000004">
      <c r="G584" s="39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  <c r="AA584" s="38"/>
      <c r="AB584" s="38"/>
      <c r="AC584" s="38"/>
      <c r="AD584" s="38"/>
      <c r="AE584" s="38"/>
      <c r="AF584" s="38"/>
      <c r="AG584" s="38"/>
      <c r="AH584" s="38"/>
      <c r="AI584" s="38"/>
      <c r="AJ584" s="38"/>
      <c r="AK584" s="38"/>
      <c r="AL584" s="38"/>
      <c r="AM584" s="38"/>
      <c r="AN584" s="38"/>
      <c r="AO584" s="38"/>
      <c r="AP584" s="38"/>
      <c r="AQ584" s="38"/>
    </row>
    <row r="585" spans="7:43" ht="15" customHeight="1" x14ac:dyDescent="0.55000000000000004">
      <c r="G585" s="39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  <c r="AA585" s="38"/>
      <c r="AB585" s="38"/>
      <c r="AC585" s="38"/>
      <c r="AD585" s="38"/>
      <c r="AE585" s="38"/>
      <c r="AF585" s="38"/>
      <c r="AG585" s="38"/>
      <c r="AH585" s="38"/>
      <c r="AI585" s="38"/>
      <c r="AJ585" s="38"/>
      <c r="AK585" s="38"/>
      <c r="AL585" s="38"/>
      <c r="AM585" s="38"/>
      <c r="AN585" s="38"/>
      <c r="AO585" s="38"/>
      <c r="AP585" s="38"/>
      <c r="AQ585" s="38"/>
    </row>
    <row r="586" spans="7:43" ht="15" customHeight="1" x14ac:dyDescent="0.55000000000000004">
      <c r="G586" s="39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  <c r="AB586" s="38"/>
      <c r="AC586" s="38"/>
      <c r="AD586" s="38"/>
      <c r="AE586" s="38"/>
      <c r="AF586" s="38"/>
      <c r="AG586" s="38"/>
      <c r="AH586" s="38"/>
      <c r="AI586" s="38"/>
      <c r="AJ586" s="38"/>
      <c r="AK586" s="38"/>
      <c r="AL586" s="38"/>
      <c r="AM586" s="38"/>
      <c r="AN586" s="38"/>
      <c r="AO586" s="38"/>
      <c r="AP586" s="38"/>
      <c r="AQ586" s="38"/>
    </row>
    <row r="587" spans="7:43" ht="15" customHeight="1" x14ac:dyDescent="0.55000000000000004">
      <c r="G587" s="39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  <c r="AB587" s="38"/>
      <c r="AC587" s="38"/>
      <c r="AD587" s="38"/>
      <c r="AE587" s="38"/>
      <c r="AF587" s="38"/>
      <c r="AG587" s="38"/>
      <c r="AH587" s="38"/>
      <c r="AI587" s="38"/>
      <c r="AJ587" s="38"/>
      <c r="AK587" s="38"/>
      <c r="AL587" s="38"/>
      <c r="AM587" s="38"/>
      <c r="AN587" s="38"/>
      <c r="AO587" s="38"/>
      <c r="AP587" s="38"/>
      <c r="AQ587" s="38"/>
    </row>
    <row r="588" spans="7:43" ht="15" customHeight="1" x14ac:dyDescent="0.55000000000000004">
      <c r="G588" s="39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  <c r="AA588" s="38"/>
      <c r="AB588" s="38"/>
      <c r="AC588" s="38"/>
      <c r="AD588" s="38"/>
      <c r="AE588" s="38"/>
      <c r="AF588" s="38"/>
      <c r="AG588" s="38"/>
      <c r="AH588" s="38"/>
      <c r="AI588" s="38"/>
      <c r="AJ588" s="38"/>
      <c r="AK588" s="38"/>
      <c r="AL588" s="38"/>
      <c r="AM588" s="38"/>
      <c r="AN588" s="38"/>
      <c r="AO588" s="38"/>
      <c r="AP588" s="38"/>
      <c r="AQ588" s="38"/>
    </row>
    <row r="589" spans="7:43" ht="15" customHeight="1" x14ac:dyDescent="0.55000000000000004">
      <c r="G589" s="39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F589" s="38"/>
      <c r="AG589" s="38"/>
      <c r="AH589" s="38"/>
      <c r="AI589" s="38"/>
      <c r="AJ589" s="38"/>
      <c r="AK589" s="38"/>
      <c r="AL589" s="38"/>
      <c r="AM589" s="38"/>
      <c r="AN589" s="38"/>
      <c r="AO589" s="38"/>
      <c r="AP589" s="38"/>
      <c r="AQ589" s="38"/>
    </row>
    <row r="590" spans="7:43" ht="15" customHeight="1" x14ac:dyDescent="0.55000000000000004">
      <c r="G590" s="39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  <c r="AB590" s="38"/>
      <c r="AC590" s="38"/>
      <c r="AD590" s="38"/>
      <c r="AE590" s="38"/>
      <c r="AF590" s="38"/>
      <c r="AG590" s="38"/>
      <c r="AH590" s="38"/>
      <c r="AI590" s="38"/>
      <c r="AJ590" s="38"/>
      <c r="AK590" s="38"/>
      <c r="AL590" s="38"/>
      <c r="AM590" s="38"/>
      <c r="AN590" s="38"/>
      <c r="AO590" s="38"/>
      <c r="AP590" s="38"/>
      <c r="AQ590" s="38"/>
    </row>
    <row r="591" spans="7:43" ht="15" customHeight="1" x14ac:dyDescent="0.55000000000000004">
      <c r="G591" s="39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  <c r="AB591" s="38"/>
      <c r="AC591" s="38"/>
      <c r="AD591" s="38"/>
      <c r="AE591" s="38"/>
      <c r="AF591" s="38"/>
      <c r="AG591" s="38"/>
      <c r="AH591" s="38"/>
      <c r="AI591" s="38"/>
      <c r="AJ591" s="38"/>
      <c r="AK591" s="38"/>
      <c r="AL591" s="38"/>
      <c r="AM591" s="38"/>
      <c r="AN591" s="38"/>
      <c r="AO591" s="38"/>
      <c r="AP591" s="38"/>
      <c r="AQ591" s="38"/>
    </row>
    <row r="592" spans="7:43" ht="15" customHeight="1" x14ac:dyDescent="0.55000000000000004">
      <c r="G592" s="39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  <c r="AA592" s="38"/>
      <c r="AB592" s="38"/>
      <c r="AC592" s="38"/>
      <c r="AD592" s="38"/>
      <c r="AE592" s="38"/>
      <c r="AF592" s="38"/>
      <c r="AG592" s="38"/>
      <c r="AH592" s="38"/>
      <c r="AI592" s="38"/>
      <c r="AJ592" s="38"/>
      <c r="AK592" s="38"/>
      <c r="AL592" s="38"/>
      <c r="AM592" s="38"/>
      <c r="AN592" s="38"/>
      <c r="AO592" s="38"/>
      <c r="AP592" s="38"/>
      <c r="AQ592" s="38"/>
    </row>
    <row r="593" spans="7:43" ht="15" customHeight="1" x14ac:dyDescent="0.55000000000000004">
      <c r="G593" s="39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  <c r="AB593" s="38"/>
      <c r="AC593" s="38"/>
      <c r="AD593" s="38"/>
      <c r="AE593" s="38"/>
      <c r="AF593" s="38"/>
      <c r="AG593" s="38"/>
      <c r="AH593" s="38"/>
      <c r="AI593" s="38"/>
      <c r="AJ593" s="38"/>
      <c r="AK593" s="38"/>
      <c r="AL593" s="38"/>
      <c r="AM593" s="38"/>
      <c r="AN593" s="38"/>
      <c r="AO593" s="38"/>
      <c r="AP593" s="38"/>
      <c r="AQ593" s="38"/>
    </row>
    <row r="594" spans="7:43" ht="15" customHeight="1" x14ac:dyDescent="0.55000000000000004">
      <c r="G594" s="39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  <c r="AB594" s="38"/>
      <c r="AC594" s="38"/>
      <c r="AD594" s="38"/>
      <c r="AE594" s="38"/>
      <c r="AF594" s="38"/>
      <c r="AG594" s="38"/>
      <c r="AH594" s="38"/>
      <c r="AI594" s="38"/>
      <c r="AJ594" s="38"/>
      <c r="AK594" s="38"/>
      <c r="AL594" s="38"/>
      <c r="AM594" s="38"/>
      <c r="AN594" s="38"/>
      <c r="AO594" s="38"/>
      <c r="AP594" s="38"/>
      <c r="AQ594" s="38"/>
    </row>
    <row r="595" spans="7:43" ht="15" customHeight="1" x14ac:dyDescent="0.55000000000000004">
      <c r="G595" s="39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F595" s="38"/>
      <c r="AG595" s="38"/>
      <c r="AH595" s="38"/>
      <c r="AI595" s="38"/>
      <c r="AJ595" s="38"/>
      <c r="AK595" s="38"/>
      <c r="AL595" s="38"/>
      <c r="AM595" s="38"/>
      <c r="AN595" s="38"/>
      <c r="AO595" s="38"/>
      <c r="AP595" s="38"/>
      <c r="AQ595" s="38"/>
    </row>
    <row r="596" spans="7:43" ht="15" customHeight="1" x14ac:dyDescent="0.55000000000000004">
      <c r="G596" s="39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  <c r="AB596" s="38"/>
      <c r="AC596" s="38"/>
      <c r="AD596" s="38"/>
      <c r="AE596" s="38"/>
      <c r="AF596" s="38"/>
      <c r="AG596" s="38"/>
      <c r="AH596" s="38"/>
      <c r="AI596" s="38"/>
      <c r="AJ596" s="38"/>
      <c r="AK596" s="38"/>
      <c r="AL596" s="38"/>
      <c r="AM596" s="38"/>
      <c r="AN596" s="38"/>
      <c r="AO596" s="38"/>
      <c r="AP596" s="38"/>
      <c r="AQ596" s="38"/>
    </row>
    <row r="597" spans="7:43" ht="15" customHeight="1" x14ac:dyDescent="0.55000000000000004">
      <c r="G597" s="39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  <c r="AB597" s="38"/>
      <c r="AC597" s="38"/>
      <c r="AD597" s="38"/>
      <c r="AE597" s="38"/>
      <c r="AF597" s="38"/>
      <c r="AG597" s="38"/>
      <c r="AH597" s="38"/>
      <c r="AI597" s="38"/>
      <c r="AJ597" s="38"/>
      <c r="AK597" s="38"/>
      <c r="AL597" s="38"/>
      <c r="AM597" s="38"/>
      <c r="AN597" s="38"/>
      <c r="AO597" s="38"/>
      <c r="AP597" s="38"/>
      <c r="AQ597" s="38"/>
    </row>
    <row r="598" spans="7:43" ht="15" customHeight="1" x14ac:dyDescent="0.55000000000000004">
      <c r="G598" s="39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  <c r="AA598" s="38"/>
      <c r="AB598" s="38"/>
      <c r="AC598" s="38"/>
      <c r="AD598" s="38"/>
      <c r="AE598" s="38"/>
      <c r="AF598" s="38"/>
      <c r="AG598" s="38"/>
      <c r="AH598" s="38"/>
      <c r="AI598" s="38"/>
      <c r="AJ598" s="38"/>
      <c r="AK598" s="38"/>
      <c r="AL598" s="38"/>
      <c r="AM598" s="38"/>
      <c r="AN598" s="38"/>
      <c r="AO598" s="38"/>
      <c r="AP598" s="38"/>
      <c r="AQ598" s="38"/>
    </row>
    <row r="599" spans="7:43" ht="15" customHeight="1" x14ac:dyDescent="0.55000000000000004">
      <c r="G599" s="39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38"/>
      <c r="AB599" s="38"/>
      <c r="AC599" s="38"/>
      <c r="AD599" s="38"/>
      <c r="AE599" s="38"/>
      <c r="AF599" s="38"/>
      <c r="AG599" s="38"/>
      <c r="AH599" s="38"/>
      <c r="AI599" s="38"/>
      <c r="AJ599" s="38"/>
      <c r="AK599" s="38"/>
      <c r="AL599" s="38"/>
      <c r="AM599" s="38"/>
      <c r="AN599" s="38"/>
      <c r="AO599" s="38"/>
      <c r="AP599" s="38"/>
      <c r="AQ599" s="38"/>
    </row>
    <row r="600" spans="7:43" ht="15" customHeight="1" x14ac:dyDescent="0.55000000000000004">
      <c r="G600" s="39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  <c r="AB600" s="38"/>
      <c r="AC600" s="38"/>
      <c r="AD600" s="38"/>
      <c r="AE600" s="38"/>
      <c r="AF600" s="38"/>
      <c r="AG600" s="38"/>
      <c r="AH600" s="38"/>
      <c r="AI600" s="38"/>
      <c r="AJ600" s="38"/>
      <c r="AK600" s="38"/>
      <c r="AL600" s="38"/>
      <c r="AM600" s="38"/>
      <c r="AN600" s="38"/>
      <c r="AO600" s="38"/>
      <c r="AP600" s="38"/>
      <c r="AQ600" s="38"/>
    </row>
    <row r="601" spans="7:43" ht="15" customHeight="1" x14ac:dyDescent="0.55000000000000004">
      <c r="G601" s="39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  <c r="AB601" s="38"/>
      <c r="AC601" s="38"/>
      <c r="AD601" s="38"/>
      <c r="AE601" s="38"/>
      <c r="AF601" s="38"/>
      <c r="AG601" s="38"/>
      <c r="AH601" s="38"/>
      <c r="AI601" s="38"/>
      <c r="AJ601" s="38"/>
      <c r="AK601" s="38"/>
      <c r="AL601" s="38"/>
      <c r="AM601" s="38"/>
      <c r="AN601" s="38"/>
      <c r="AO601" s="38"/>
      <c r="AP601" s="38"/>
      <c r="AQ601" s="38"/>
    </row>
    <row r="602" spans="7:43" ht="15" customHeight="1" x14ac:dyDescent="0.55000000000000004">
      <c r="G602" s="39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  <c r="AB602" s="38"/>
      <c r="AC602" s="38"/>
      <c r="AD602" s="38"/>
      <c r="AE602" s="38"/>
      <c r="AF602" s="38"/>
      <c r="AG602" s="38"/>
      <c r="AH602" s="38"/>
      <c r="AI602" s="38"/>
      <c r="AJ602" s="38"/>
      <c r="AK602" s="38"/>
      <c r="AL602" s="38"/>
      <c r="AM602" s="38"/>
      <c r="AN602" s="38"/>
      <c r="AO602" s="38"/>
      <c r="AP602" s="38"/>
      <c r="AQ602" s="38"/>
    </row>
    <row r="603" spans="7:43" ht="15" customHeight="1" x14ac:dyDescent="0.55000000000000004">
      <c r="G603" s="39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8"/>
      <c r="AC603" s="38"/>
      <c r="AD603" s="38"/>
      <c r="AE603" s="38"/>
      <c r="AF603" s="38"/>
      <c r="AG603" s="38"/>
      <c r="AH603" s="38"/>
      <c r="AI603" s="38"/>
      <c r="AJ603" s="38"/>
      <c r="AK603" s="38"/>
      <c r="AL603" s="38"/>
      <c r="AM603" s="38"/>
      <c r="AN603" s="38"/>
      <c r="AO603" s="38"/>
      <c r="AP603" s="38"/>
      <c r="AQ603" s="38"/>
    </row>
    <row r="604" spans="7:43" ht="15" customHeight="1" x14ac:dyDescent="0.55000000000000004">
      <c r="G604" s="39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  <c r="AB604" s="38"/>
      <c r="AC604" s="38"/>
      <c r="AD604" s="38"/>
      <c r="AE604" s="38"/>
      <c r="AF604" s="38"/>
      <c r="AG604" s="38"/>
      <c r="AH604" s="38"/>
      <c r="AI604" s="38"/>
      <c r="AJ604" s="38"/>
      <c r="AK604" s="38"/>
      <c r="AL604" s="38"/>
      <c r="AM604" s="38"/>
      <c r="AN604" s="38"/>
      <c r="AO604" s="38"/>
      <c r="AP604" s="38"/>
      <c r="AQ604" s="38"/>
    </row>
    <row r="605" spans="7:43" ht="15" customHeight="1" x14ac:dyDescent="0.55000000000000004">
      <c r="G605" s="39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  <c r="AB605" s="38"/>
      <c r="AC605" s="38"/>
      <c r="AD605" s="38"/>
      <c r="AE605" s="38"/>
      <c r="AF605" s="38"/>
      <c r="AG605" s="38"/>
      <c r="AH605" s="38"/>
      <c r="AI605" s="38"/>
      <c r="AJ605" s="38"/>
      <c r="AK605" s="38"/>
      <c r="AL605" s="38"/>
      <c r="AM605" s="38"/>
      <c r="AN605" s="38"/>
      <c r="AO605" s="38"/>
      <c r="AP605" s="38"/>
      <c r="AQ605" s="38"/>
    </row>
    <row r="606" spans="7:43" ht="15" customHeight="1" x14ac:dyDescent="0.55000000000000004">
      <c r="G606" s="39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  <c r="AB606" s="38"/>
      <c r="AC606" s="38"/>
      <c r="AD606" s="38"/>
      <c r="AE606" s="38"/>
      <c r="AF606" s="38"/>
      <c r="AG606" s="38"/>
      <c r="AH606" s="38"/>
      <c r="AI606" s="38"/>
      <c r="AJ606" s="38"/>
      <c r="AK606" s="38"/>
      <c r="AL606" s="38"/>
      <c r="AM606" s="38"/>
      <c r="AN606" s="38"/>
      <c r="AO606" s="38"/>
      <c r="AP606" s="38"/>
      <c r="AQ606" s="38"/>
    </row>
    <row r="607" spans="7:43" ht="15" customHeight="1" x14ac:dyDescent="0.55000000000000004">
      <c r="G607" s="39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  <c r="AB607" s="38"/>
      <c r="AC607" s="38"/>
      <c r="AD607" s="38"/>
      <c r="AE607" s="38"/>
      <c r="AF607" s="38"/>
      <c r="AG607" s="38"/>
      <c r="AH607" s="38"/>
      <c r="AI607" s="38"/>
      <c r="AJ607" s="38"/>
      <c r="AK607" s="38"/>
      <c r="AL607" s="38"/>
      <c r="AM607" s="38"/>
      <c r="AN607" s="38"/>
      <c r="AO607" s="38"/>
      <c r="AP607" s="38"/>
      <c r="AQ607" s="38"/>
    </row>
    <row r="608" spans="7:43" ht="15" customHeight="1" x14ac:dyDescent="0.55000000000000004">
      <c r="G608" s="39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  <c r="AB608" s="38"/>
      <c r="AC608" s="38"/>
      <c r="AD608" s="38"/>
      <c r="AE608" s="38"/>
      <c r="AF608" s="38"/>
      <c r="AG608" s="38"/>
      <c r="AH608" s="38"/>
      <c r="AI608" s="38"/>
      <c r="AJ608" s="38"/>
      <c r="AK608" s="38"/>
      <c r="AL608" s="38"/>
      <c r="AM608" s="38"/>
      <c r="AN608" s="38"/>
      <c r="AO608" s="38"/>
      <c r="AP608" s="38"/>
      <c r="AQ608" s="38"/>
    </row>
    <row r="609" spans="7:43" ht="15" customHeight="1" x14ac:dyDescent="0.55000000000000004">
      <c r="G609" s="39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8"/>
      <c r="AC609" s="38"/>
      <c r="AD609" s="38"/>
      <c r="AE609" s="38"/>
      <c r="AF609" s="38"/>
      <c r="AG609" s="38"/>
      <c r="AH609" s="38"/>
      <c r="AI609" s="38"/>
      <c r="AJ609" s="38"/>
      <c r="AK609" s="38"/>
      <c r="AL609" s="38"/>
      <c r="AM609" s="38"/>
      <c r="AN609" s="38"/>
      <c r="AO609" s="38"/>
      <c r="AP609" s="38"/>
      <c r="AQ609" s="38"/>
    </row>
    <row r="610" spans="7:43" ht="15" customHeight="1" x14ac:dyDescent="0.55000000000000004">
      <c r="G610" s="39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8"/>
      <c r="AC610" s="38"/>
      <c r="AD610" s="38"/>
      <c r="AE610" s="38"/>
      <c r="AF610" s="38"/>
      <c r="AG610" s="38"/>
      <c r="AH610" s="38"/>
      <c r="AI610" s="38"/>
      <c r="AJ610" s="38"/>
      <c r="AK610" s="38"/>
      <c r="AL610" s="38"/>
      <c r="AM610" s="38"/>
      <c r="AN610" s="38"/>
      <c r="AO610" s="38"/>
      <c r="AP610" s="38"/>
      <c r="AQ610" s="38"/>
    </row>
    <row r="611" spans="7:43" ht="15" customHeight="1" x14ac:dyDescent="0.55000000000000004">
      <c r="G611" s="39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  <c r="AC611" s="38"/>
      <c r="AD611" s="38"/>
      <c r="AE611" s="38"/>
      <c r="AF611" s="38"/>
      <c r="AG611" s="38"/>
      <c r="AH611" s="38"/>
      <c r="AI611" s="38"/>
      <c r="AJ611" s="38"/>
      <c r="AK611" s="38"/>
      <c r="AL611" s="38"/>
      <c r="AM611" s="38"/>
      <c r="AN611" s="38"/>
      <c r="AO611" s="38"/>
      <c r="AP611" s="38"/>
      <c r="AQ611" s="38"/>
    </row>
    <row r="612" spans="7:43" ht="15" customHeight="1" x14ac:dyDescent="0.55000000000000004">
      <c r="G612" s="39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8"/>
      <c r="AC612" s="38"/>
      <c r="AD612" s="38"/>
      <c r="AE612" s="38"/>
      <c r="AF612" s="38"/>
      <c r="AG612" s="38"/>
      <c r="AH612" s="38"/>
      <c r="AI612" s="38"/>
      <c r="AJ612" s="38"/>
      <c r="AK612" s="38"/>
      <c r="AL612" s="38"/>
      <c r="AM612" s="38"/>
      <c r="AN612" s="38"/>
      <c r="AO612" s="38"/>
      <c r="AP612" s="38"/>
      <c r="AQ612" s="38"/>
    </row>
    <row r="613" spans="7:43" ht="15" customHeight="1" x14ac:dyDescent="0.55000000000000004">
      <c r="G613" s="39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  <c r="AB613" s="38"/>
      <c r="AC613" s="38"/>
      <c r="AD613" s="38"/>
      <c r="AE613" s="38"/>
      <c r="AF613" s="38"/>
      <c r="AG613" s="38"/>
      <c r="AH613" s="38"/>
      <c r="AI613" s="38"/>
      <c r="AJ613" s="38"/>
      <c r="AK613" s="38"/>
      <c r="AL613" s="38"/>
      <c r="AM613" s="38"/>
      <c r="AN613" s="38"/>
      <c r="AO613" s="38"/>
      <c r="AP613" s="38"/>
      <c r="AQ613" s="38"/>
    </row>
    <row r="614" spans="7:43" ht="15" customHeight="1" x14ac:dyDescent="0.55000000000000004">
      <c r="G614" s="39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  <c r="AB614" s="38"/>
      <c r="AC614" s="38"/>
      <c r="AD614" s="38"/>
      <c r="AE614" s="38"/>
      <c r="AF614" s="38"/>
      <c r="AG614" s="38"/>
      <c r="AH614" s="38"/>
      <c r="AI614" s="38"/>
      <c r="AJ614" s="38"/>
      <c r="AK614" s="38"/>
      <c r="AL614" s="38"/>
      <c r="AM614" s="38"/>
      <c r="AN614" s="38"/>
      <c r="AO614" s="38"/>
      <c r="AP614" s="38"/>
      <c r="AQ614" s="38"/>
    </row>
    <row r="615" spans="7:43" ht="15" customHeight="1" x14ac:dyDescent="0.55000000000000004">
      <c r="G615" s="39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  <c r="AB615" s="38"/>
      <c r="AC615" s="38"/>
      <c r="AD615" s="38"/>
      <c r="AE615" s="38"/>
      <c r="AF615" s="38"/>
      <c r="AG615" s="38"/>
      <c r="AH615" s="38"/>
      <c r="AI615" s="38"/>
      <c r="AJ615" s="38"/>
      <c r="AK615" s="38"/>
      <c r="AL615" s="38"/>
      <c r="AM615" s="38"/>
      <c r="AN615" s="38"/>
      <c r="AO615" s="38"/>
      <c r="AP615" s="38"/>
      <c r="AQ615" s="38"/>
    </row>
    <row r="616" spans="7:43" ht="15" customHeight="1" x14ac:dyDescent="0.55000000000000004">
      <c r="G616" s="39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  <c r="AB616" s="38"/>
      <c r="AC616" s="38"/>
      <c r="AD616" s="38"/>
      <c r="AE616" s="38"/>
      <c r="AF616" s="38"/>
      <c r="AG616" s="38"/>
      <c r="AH616" s="38"/>
      <c r="AI616" s="38"/>
      <c r="AJ616" s="38"/>
      <c r="AK616" s="38"/>
      <c r="AL616" s="38"/>
      <c r="AM616" s="38"/>
      <c r="AN616" s="38"/>
      <c r="AO616" s="38"/>
      <c r="AP616" s="38"/>
      <c r="AQ616" s="38"/>
    </row>
    <row r="617" spans="7:43" ht="15" customHeight="1" x14ac:dyDescent="0.55000000000000004">
      <c r="G617" s="39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  <c r="AC617" s="38"/>
      <c r="AD617" s="38"/>
      <c r="AE617" s="38"/>
      <c r="AF617" s="38"/>
      <c r="AG617" s="38"/>
      <c r="AH617" s="38"/>
      <c r="AI617" s="38"/>
      <c r="AJ617" s="38"/>
      <c r="AK617" s="38"/>
      <c r="AL617" s="38"/>
      <c r="AM617" s="38"/>
      <c r="AN617" s="38"/>
      <c r="AO617" s="38"/>
      <c r="AP617" s="38"/>
      <c r="AQ617" s="38"/>
    </row>
    <row r="618" spans="7:43" ht="15" customHeight="1" x14ac:dyDescent="0.55000000000000004">
      <c r="G618" s="39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  <c r="AB618" s="38"/>
      <c r="AC618" s="38"/>
      <c r="AD618" s="38"/>
      <c r="AE618" s="38"/>
      <c r="AF618" s="38"/>
      <c r="AG618" s="38"/>
      <c r="AH618" s="38"/>
      <c r="AI618" s="38"/>
      <c r="AJ618" s="38"/>
      <c r="AK618" s="38"/>
      <c r="AL618" s="38"/>
      <c r="AM618" s="38"/>
      <c r="AN618" s="38"/>
      <c r="AO618" s="38"/>
      <c r="AP618" s="38"/>
      <c r="AQ618" s="38"/>
    </row>
    <row r="619" spans="7:43" ht="15" customHeight="1" x14ac:dyDescent="0.55000000000000004">
      <c r="G619" s="39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  <c r="AB619" s="38"/>
      <c r="AC619" s="38"/>
      <c r="AD619" s="38"/>
      <c r="AE619" s="38"/>
      <c r="AF619" s="38"/>
      <c r="AG619" s="38"/>
      <c r="AH619" s="38"/>
      <c r="AI619" s="38"/>
      <c r="AJ619" s="38"/>
      <c r="AK619" s="38"/>
      <c r="AL619" s="38"/>
      <c r="AM619" s="38"/>
      <c r="AN619" s="38"/>
      <c r="AO619" s="38"/>
      <c r="AP619" s="38"/>
      <c r="AQ619" s="38"/>
    </row>
    <row r="620" spans="7:43" ht="15" customHeight="1" x14ac:dyDescent="0.55000000000000004">
      <c r="G620" s="39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  <c r="AB620" s="38"/>
      <c r="AC620" s="38"/>
      <c r="AD620" s="38"/>
      <c r="AE620" s="38"/>
      <c r="AF620" s="38"/>
      <c r="AG620" s="38"/>
      <c r="AH620" s="38"/>
      <c r="AI620" s="38"/>
      <c r="AJ620" s="38"/>
      <c r="AK620" s="38"/>
      <c r="AL620" s="38"/>
      <c r="AM620" s="38"/>
      <c r="AN620" s="38"/>
      <c r="AO620" s="38"/>
      <c r="AP620" s="38"/>
      <c r="AQ620" s="38"/>
    </row>
    <row r="621" spans="7:43" ht="15" customHeight="1" x14ac:dyDescent="0.55000000000000004">
      <c r="G621" s="39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  <c r="AB621" s="38"/>
      <c r="AC621" s="38"/>
      <c r="AD621" s="38"/>
      <c r="AE621" s="38"/>
      <c r="AF621" s="38"/>
      <c r="AG621" s="38"/>
      <c r="AH621" s="38"/>
      <c r="AI621" s="38"/>
      <c r="AJ621" s="38"/>
      <c r="AK621" s="38"/>
      <c r="AL621" s="38"/>
      <c r="AM621" s="38"/>
      <c r="AN621" s="38"/>
      <c r="AO621" s="38"/>
      <c r="AP621" s="38"/>
      <c r="AQ621" s="38"/>
    </row>
    <row r="622" spans="7:43" ht="15" customHeight="1" x14ac:dyDescent="0.55000000000000004">
      <c r="G622" s="39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  <c r="AB622" s="38"/>
      <c r="AC622" s="38"/>
      <c r="AD622" s="38"/>
      <c r="AE622" s="38"/>
      <c r="AF622" s="38"/>
      <c r="AG622" s="38"/>
      <c r="AH622" s="38"/>
      <c r="AI622" s="38"/>
      <c r="AJ622" s="38"/>
      <c r="AK622" s="38"/>
      <c r="AL622" s="38"/>
      <c r="AM622" s="38"/>
      <c r="AN622" s="38"/>
      <c r="AO622" s="38"/>
      <c r="AP622" s="38"/>
      <c r="AQ622" s="38"/>
    </row>
    <row r="623" spans="7:43" ht="15" customHeight="1" x14ac:dyDescent="0.55000000000000004">
      <c r="G623" s="39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  <c r="AB623" s="38"/>
      <c r="AC623" s="38"/>
      <c r="AD623" s="38"/>
      <c r="AE623" s="38"/>
      <c r="AF623" s="38"/>
      <c r="AG623" s="38"/>
      <c r="AH623" s="38"/>
      <c r="AI623" s="38"/>
      <c r="AJ623" s="38"/>
      <c r="AK623" s="38"/>
      <c r="AL623" s="38"/>
      <c r="AM623" s="38"/>
      <c r="AN623" s="38"/>
      <c r="AO623" s="38"/>
      <c r="AP623" s="38"/>
      <c r="AQ623" s="38"/>
    </row>
    <row r="624" spans="7:43" ht="15" customHeight="1" x14ac:dyDescent="0.55000000000000004">
      <c r="G624" s="39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8"/>
      <c r="AC624" s="38"/>
      <c r="AD624" s="38"/>
      <c r="AE624" s="38"/>
      <c r="AF624" s="38"/>
      <c r="AG624" s="38"/>
      <c r="AH624" s="38"/>
      <c r="AI624" s="38"/>
      <c r="AJ624" s="38"/>
      <c r="AK624" s="38"/>
      <c r="AL624" s="38"/>
      <c r="AM624" s="38"/>
      <c r="AN624" s="38"/>
      <c r="AO624" s="38"/>
      <c r="AP624" s="38"/>
      <c r="AQ624" s="38"/>
    </row>
    <row r="625" spans="7:43" ht="15" customHeight="1" x14ac:dyDescent="0.55000000000000004">
      <c r="G625" s="39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  <c r="AC625" s="38"/>
      <c r="AD625" s="38"/>
      <c r="AE625" s="38"/>
      <c r="AF625" s="38"/>
      <c r="AG625" s="38"/>
      <c r="AH625" s="38"/>
      <c r="AI625" s="38"/>
      <c r="AJ625" s="38"/>
      <c r="AK625" s="38"/>
      <c r="AL625" s="38"/>
      <c r="AM625" s="38"/>
      <c r="AN625" s="38"/>
      <c r="AO625" s="38"/>
      <c r="AP625" s="38"/>
      <c r="AQ625" s="38"/>
    </row>
    <row r="626" spans="7:43" ht="15" customHeight="1" x14ac:dyDescent="0.55000000000000004">
      <c r="G626" s="39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  <c r="AB626" s="38"/>
      <c r="AC626" s="38"/>
      <c r="AD626" s="38"/>
      <c r="AE626" s="38"/>
      <c r="AF626" s="38"/>
      <c r="AG626" s="38"/>
      <c r="AH626" s="38"/>
      <c r="AI626" s="38"/>
      <c r="AJ626" s="38"/>
      <c r="AK626" s="38"/>
      <c r="AL626" s="38"/>
      <c r="AM626" s="38"/>
      <c r="AN626" s="38"/>
      <c r="AO626" s="38"/>
      <c r="AP626" s="38"/>
      <c r="AQ626" s="38"/>
    </row>
    <row r="627" spans="7:43" ht="15" customHeight="1" x14ac:dyDescent="0.55000000000000004">
      <c r="G627" s="39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  <c r="AB627" s="38"/>
      <c r="AC627" s="38"/>
      <c r="AD627" s="38"/>
      <c r="AE627" s="38"/>
      <c r="AF627" s="38"/>
      <c r="AG627" s="38"/>
      <c r="AH627" s="38"/>
      <c r="AI627" s="38"/>
      <c r="AJ627" s="38"/>
      <c r="AK627" s="38"/>
      <c r="AL627" s="38"/>
      <c r="AM627" s="38"/>
      <c r="AN627" s="38"/>
      <c r="AO627" s="38"/>
      <c r="AP627" s="38"/>
      <c r="AQ627" s="38"/>
    </row>
    <row r="628" spans="7:43" ht="15" customHeight="1" x14ac:dyDescent="0.55000000000000004">
      <c r="G628" s="39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  <c r="AC628" s="38"/>
      <c r="AD628" s="38"/>
      <c r="AE628" s="38"/>
      <c r="AF628" s="38"/>
      <c r="AG628" s="38"/>
      <c r="AH628" s="38"/>
      <c r="AI628" s="38"/>
      <c r="AJ628" s="38"/>
      <c r="AK628" s="38"/>
      <c r="AL628" s="38"/>
      <c r="AM628" s="38"/>
      <c r="AN628" s="38"/>
      <c r="AO628" s="38"/>
      <c r="AP628" s="38"/>
      <c r="AQ628" s="38"/>
    </row>
    <row r="629" spans="7:43" ht="15" customHeight="1" x14ac:dyDescent="0.55000000000000004">
      <c r="G629" s="39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  <c r="AB629" s="38"/>
      <c r="AC629" s="38"/>
      <c r="AD629" s="38"/>
      <c r="AE629" s="38"/>
      <c r="AF629" s="38"/>
      <c r="AG629" s="38"/>
      <c r="AH629" s="38"/>
      <c r="AI629" s="38"/>
      <c r="AJ629" s="38"/>
      <c r="AK629" s="38"/>
      <c r="AL629" s="38"/>
      <c r="AM629" s="38"/>
      <c r="AN629" s="38"/>
      <c r="AO629" s="38"/>
      <c r="AP629" s="38"/>
      <c r="AQ629" s="38"/>
    </row>
    <row r="630" spans="7:43" ht="15" customHeight="1" x14ac:dyDescent="0.55000000000000004">
      <c r="G630" s="39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  <c r="AB630" s="38"/>
      <c r="AC630" s="38"/>
      <c r="AD630" s="38"/>
      <c r="AE630" s="38"/>
      <c r="AF630" s="38"/>
      <c r="AG630" s="38"/>
      <c r="AH630" s="38"/>
      <c r="AI630" s="38"/>
      <c r="AJ630" s="38"/>
      <c r="AK630" s="38"/>
      <c r="AL630" s="38"/>
      <c r="AM630" s="38"/>
      <c r="AN630" s="38"/>
      <c r="AO630" s="38"/>
      <c r="AP630" s="38"/>
      <c r="AQ630" s="38"/>
    </row>
    <row r="631" spans="7:43" ht="15" customHeight="1" x14ac:dyDescent="0.55000000000000004">
      <c r="G631" s="39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  <c r="AB631" s="38"/>
      <c r="AC631" s="38"/>
      <c r="AD631" s="38"/>
      <c r="AE631" s="38"/>
      <c r="AF631" s="38"/>
      <c r="AG631" s="38"/>
      <c r="AH631" s="38"/>
      <c r="AI631" s="38"/>
      <c r="AJ631" s="38"/>
      <c r="AK631" s="38"/>
      <c r="AL631" s="38"/>
      <c r="AM631" s="38"/>
      <c r="AN631" s="38"/>
      <c r="AO631" s="38"/>
      <c r="AP631" s="38"/>
      <c r="AQ631" s="38"/>
    </row>
    <row r="632" spans="7:43" ht="15" customHeight="1" x14ac:dyDescent="0.55000000000000004">
      <c r="G632" s="39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  <c r="AB632" s="38"/>
      <c r="AC632" s="38"/>
      <c r="AD632" s="38"/>
      <c r="AE632" s="38"/>
      <c r="AF632" s="38"/>
      <c r="AG632" s="38"/>
      <c r="AH632" s="38"/>
      <c r="AI632" s="38"/>
      <c r="AJ632" s="38"/>
      <c r="AK632" s="38"/>
      <c r="AL632" s="38"/>
      <c r="AM632" s="38"/>
      <c r="AN632" s="38"/>
      <c r="AO632" s="38"/>
      <c r="AP632" s="38"/>
      <c r="AQ632" s="38"/>
    </row>
    <row r="633" spans="7:43" ht="15" customHeight="1" x14ac:dyDescent="0.55000000000000004">
      <c r="G633" s="39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  <c r="AB633" s="38"/>
      <c r="AC633" s="38"/>
      <c r="AD633" s="38"/>
      <c r="AE633" s="38"/>
      <c r="AF633" s="38"/>
      <c r="AG633" s="38"/>
      <c r="AH633" s="38"/>
      <c r="AI633" s="38"/>
      <c r="AJ633" s="38"/>
      <c r="AK633" s="38"/>
      <c r="AL633" s="38"/>
      <c r="AM633" s="38"/>
      <c r="AN633" s="38"/>
      <c r="AO633" s="38"/>
      <c r="AP633" s="38"/>
      <c r="AQ633" s="38"/>
    </row>
    <row r="634" spans="7:43" ht="15" customHeight="1" x14ac:dyDescent="0.55000000000000004">
      <c r="G634" s="39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  <c r="AB634" s="38"/>
      <c r="AC634" s="38"/>
      <c r="AD634" s="38"/>
      <c r="AE634" s="38"/>
      <c r="AF634" s="38"/>
      <c r="AG634" s="38"/>
      <c r="AH634" s="38"/>
      <c r="AI634" s="38"/>
      <c r="AJ634" s="38"/>
      <c r="AK634" s="38"/>
      <c r="AL634" s="38"/>
      <c r="AM634" s="38"/>
      <c r="AN634" s="38"/>
      <c r="AO634" s="38"/>
      <c r="AP634" s="38"/>
      <c r="AQ634" s="38"/>
    </row>
    <row r="635" spans="7:43" ht="15" customHeight="1" x14ac:dyDescent="0.55000000000000004">
      <c r="G635" s="39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  <c r="AC635" s="38"/>
      <c r="AD635" s="38"/>
      <c r="AE635" s="38"/>
      <c r="AF635" s="38"/>
      <c r="AG635" s="38"/>
      <c r="AH635" s="38"/>
      <c r="AI635" s="38"/>
      <c r="AJ635" s="38"/>
      <c r="AK635" s="38"/>
      <c r="AL635" s="38"/>
      <c r="AM635" s="38"/>
      <c r="AN635" s="38"/>
      <c r="AO635" s="38"/>
      <c r="AP635" s="38"/>
      <c r="AQ635" s="38"/>
    </row>
    <row r="636" spans="7:43" ht="15" customHeight="1" x14ac:dyDescent="0.55000000000000004">
      <c r="G636" s="39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8"/>
      <c r="AC636" s="38"/>
      <c r="AD636" s="38"/>
      <c r="AE636" s="38"/>
      <c r="AF636" s="38"/>
      <c r="AG636" s="38"/>
      <c r="AH636" s="38"/>
      <c r="AI636" s="38"/>
      <c r="AJ636" s="38"/>
      <c r="AK636" s="38"/>
      <c r="AL636" s="38"/>
      <c r="AM636" s="38"/>
      <c r="AN636" s="38"/>
      <c r="AO636" s="38"/>
      <c r="AP636" s="38"/>
      <c r="AQ636" s="38"/>
    </row>
    <row r="637" spans="7:43" ht="15" customHeight="1" x14ac:dyDescent="0.55000000000000004">
      <c r="G637" s="39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  <c r="AB637" s="38"/>
      <c r="AC637" s="38"/>
      <c r="AD637" s="38"/>
      <c r="AE637" s="38"/>
      <c r="AF637" s="38"/>
      <c r="AG637" s="38"/>
      <c r="AH637" s="38"/>
      <c r="AI637" s="38"/>
      <c r="AJ637" s="38"/>
      <c r="AK637" s="38"/>
      <c r="AL637" s="38"/>
      <c r="AM637" s="38"/>
      <c r="AN637" s="38"/>
      <c r="AO637" s="38"/>
      <c r="AP637" s="38"/>
      <c r="AQ637" s="38"/>
    </row>
    <row r="638" spans="7:43" ht="15" customHeight="1" x14ac:dyDescent="0.55000000000000004">
      <c r="G638" s="39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  <c r="AB638" s="38"/>
      <c r="AC638" s="38"/>
      <c r="AD638" s="38"/>
      <c r="AE638" s="38"/>
      <c r="AF638" s="38"/>
      <c r="AG638" s="38"/>
      <c r="AH638" s="38"/>
      <c r="AI638" s="38"/>
      <c r="AJ638" s="38"/>
      <c r="AK638" s="38"/>
      <c r="AL638" s="38"/>
      <c r="AM638" s="38"/>
      <c r="AN638" s="38"/>
      <c r="AO638" s="38"/>
      <c r="AP638" s="38"/>
      <c r="AQ638" s="38"/>
    </row>
    <row r="639" spans="7:43" ht="15" customHeight="1" x14ac:dyDescent="0.55000000000000004">
      <c r="G639" s="39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  <c r="AB639" s="38"/>
      <c r="AC639" s="38"/>
      <c r="AD639" s="38"/>
      <c r="AE639" s="38"/>
      <c r="AF639" s="38"/>
      <c r="AG639" s="38"/>
      <c r="AH639" s="38"/>
      <c r="AI639" s="38"/>
      <c r="AJ639" s="38"/>
      <c r="AK639" s="38"/>
      <c r="AL639" s="38"/>
      <c r="AM639" s="38"/>
      <c r="AN639" s="38"/>
      <c r="AO639" s="38"/>
      <c r="AP639" s="38"/>
      <c r="AQ639" s="38"/>
    </row>
    <row r="640" spans="7:43" ht="15" customHeight="1" x14ac:dyDescent="0.55000000000000004">
      <c r="G640" s="39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8"/>
      <c r="AC640" s="38"/>
      <c r="AD640" s="38"/>
      <c r="AE640" s="38"/>
      <c r="AF640" s="38"/>
      <c r="AG640" s="38"/>
      <c r="AH640" s="38"/>
      <c r="AI640" s="38"/>
      <c r="AJ640" s="38"/>
      <c r="AK640" s="38"/>
      <c r="AL640" s="38"/>
      <c r="AM640" s="38"/>
      <c r="AN640" s="38"/>
      <c r="AO640" s="38"/>
      <c r="AP640" s="38"/>
      <c r="AQ640" s="38"/>
    </row>
    <row r="641" spans="7:43" ht="15" customHeight="1" x14ac:dyDescent="0.55000000000000004">
      <c r="G641" s="39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8"/>
      <c r="AC641" s="38"/>
      <c r="AD641" s="38"/>
      <c r="AE641" s="38"/>
      <c r="AF641" s="38"/>
      <c r="AG641" s="38"/>
      <c r="AH641" s="38"/>
      <c r="AI641" s="38"/>
      <c r="AJ641" s="38"/>
      <c r="AK641" s="38"/>
      <c r="AL641" s="38"/>
      <c r="AM641" s="38"/>
      <c r="AN641" s="38"/>
      <c r="AO641" s="38"/>
      <c r="AP641" s="38"/>
      <c r="AQ641" s="38"/>
    </row>
    <row r="642" spans="7:43" ht="15" customHeight="1" x14ac:dyDescent="0.55000000000000004">
      <c r="G642" s="39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8"/>
      <c r="AC642" s="38"/>
      <c r="AD642" s="38"/>
      <c r="AE642" s="38"/>
      <c r="AF642" s="38"/>
      <c r="AG642" s="38"/>
      <c r="AH642" s="38"/>
      <c r="AI642" s="38"/>
      <c r="AJ642" s="38"/>
      <c r="AK642" s="38"/>
      <c r="AL642" s="38"/>
      <c r="AM642" s="38"/>
      <c r="AN642" s="38"/>
      <c r="AO642" s="38"/>
      <c r="AP642" s="38"/>
      <c r="AQ642" s="38"/>
    </row>
    <row r="643" spans="7:43" ht="15" customHeight="1" x14ac:dyDescent="0.55000000000000004">
      <c r="G643" s="39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8"/>
      <c r="AC643" s="38"/>
      <c r="AD643" s="38"/>
      <c r="AE643" s="38"/>
      <c r="AF643" s="38"/>
      <c r="AG643" s="38"/>
      <c r="AH643" s="38"/>
      <c r="AI643" s="38"/>
      <c r="AJ643" s="38"/>
      <c r="AK643" s="38"/>
      <c r="AL643" s="38"/>
      <c r="AM643" s="38"/>
      <c r="AN643" s="38"/>
      <c r="AO643" s="38"/>
      <c r="AP643" s="38"/>
      <c r="AQ643" s="38"/>
    </row>
    <row r="644" spans="7:43" ht="15" customHeight="1" x14ac:dyDescent="0.55000000000000004">
      <c r="G644" s="39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  <c r="AB644" s="38"/>
      <c r="AC644" s="38"/>
      <c r="AD644" s="38"/>
      <c r="AE644" s="38"/>
      <c r="AF644" s="38"/>
      <c r="AG644" s="38"/>
      <c r="AH644" s="38"/>
      <c r="AI644" s="38"/>
      <c r="AJ644" s="38"/>
      <c r="AK644" s="38"/>
      <c r="AL644" s="38"/>
      <c r="AM644" s="38"/>
      <c r="AN644" s="38"/>
      <c r="AO644" s="38"/>
      <c r="AP644" s="38"/>
      <c r="AQ644" s="38"/>
    </row>
    <row r="645" spans="7:43" ht="15" customHeight="1" x14ac:dyDescent="0.55000000000000004">
      <c r="G645" s="39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F645" s="38"/>
      <c r="AG645" s="38"/>
      <c r="AH645" s="38"/>
      <c r="AI645" s="38"/>
      <c r="AJ645" s="38"/>
      <c r="AK645" s="38"/>
      <c r="AL645" s="38"/>
      <c r="AM645" s="38"/>
      <c r="AN645" s="38"/>
      <c r="AO645" s="38"/>
      <c r="AP645" s="38"/>
      <c r="AQ645" s="38"/>
    </row>
    <row r="646" spans="7:43" ht="15" customHeight="1" x14ac:dyDescent="0.55000000000000004">
      <c r="G646" s="39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  <c r="AB646" s="38"/>
      <c r="AC646" s="38"/>
      <c r="AD646" s="38"/>
      <c r="AE646" s="38"/>
      <c r="AF646" s="38"/>
      <c r="AG646" s="38"/>
      <c r="AH646" s="38"/>
      <c r="AI646" s="38"/>
      <c r="AJ646" s="38"/>
      <c r="AK646" s="38"/>
      <c r="AL646" s="38"/>
      <c r="AM646" s="38"/>
      <c r="AN646" s="38"/>
      <c r="AO646" s="38"/>
      <c r="AP646" s="38"/>
      <c r="AQ646" s="38"/>
    </row>
    <row r="647" spans="7:43" ht="15" customHeight="1" x14ac:dyDescent="0.55000000000000004">
      <c r="G647" s="39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  <c r="AB647" s="38"/>
      <c r="AC647" s="38"/>
      <c r="AD647" s="38"/>
      <c r="AE647" s="38"/>
      <c r="AF647" s="38"/>
      <c r="AG647" s="38"/>
      <c r="AH647" s="38"/>
      <c r="AI647" s="38"/>
      <c r="AJ647" s="38"/>
      <c r="AK647" s="38"/>
      <c r="AL647" s="38"/>
      <c r="AM647" s="38"/>
      <c r="AN647" s="38"/>
      <c r="AO647" s="38"/>
      <c r="AP647" s="38"/>
      <c r="AQ647" s="38"/>
    </row>
    <row r="648" spans="7:43" ht="15" customHeight="1" x14ac:dyDescent="0.55000000000000004">
      <c r="G648" s="39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  <c r="AB648" s="38"/>
      <c r="AC648" s="38"/>
      <c r="AD648" s="38"/>
      <c r="AE648" s="38"/>
      <c r="AF648" s="38"/>
      <c r="AG648" s="38"/>
      <c r="AH648" s="38"/>
      <c r="AI648" s="38"/>
      <c r="AJ648" s="38"/>
      <c r="AK648" s="38"/>
      <c r="AL648" s="38"/>
      <c r="AM648" s="38"/>
      <c r="AN648" s="38"/>
      <c r="AO648" s="38"/>
      <c r="AP648" s="38"/>
      <c r="AQ648" s="38"/>
    </row>
    <row r="649" spans="7:43" ht="15" customHeight="1" x14ac:dyDescent="0.55000000000000004">
      <c r="G649" s="39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  <c r="AB649" s="38"/>
      <c r="AC649" s="38"/>
      <c r="AD649" s="38"/>
      <c r="AE649" s="38"/>
      <c r="AF649" s="38"/>
      <c r="AG649" s="38"/>
      <c r="AH649" s="38"/>
      <c r="AI649" s="38"/>
      <c r="AJ649" s="38"/>
      <c r="AK649" s="38"/>
      <c r="AL649" s="38"/>
      <c r="AM649" s="38"/>
      <c r="AN649" s="38"/>
      <c r="AO649" s="38"/>
      <c r="AP649" s="38"/>
      <c r="AQ649" s="38"/>
    </row>
    <row r="650" spans="7:43" ht="15" customHeight="1" x14ac:dyDescent="0.55000000000000004">
      <c r="G650" s="39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  <c r="AB650" s="38"/>
      <c r="AC650" s="38"/>
      <c r="AD650" s="38"/>
      <c r="AE650" s="38"/>
      <c r="AF650" s="38"/>
      <c r="AG650" s="38"/>
      <c r="AH650" s="38"/>
      <c r="AI650" s="38"/>
      <c r="AJ650" s="38"/>
      <c r="AK650" s="38"/>
      <c r="AL650" s="38"/>
      <c r="AM650" s="38"/>
      <c r="AN650" s="38"/>
      <c r="AO650" s="38"/>
      <c r="AP650" s="38"/>
      <c r="AQ650" s="38"/>
    </row>
    <row r="651" spans="7:43" ht="15" customHeight="1" x14ac:dyDescent="0.55000000000000004">
      <c r="G651" s="39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  <c r="AB651" s="38"/>
      <c r="AC651" s="38"/>
      <c r="AD651" s="38"/>
      <c r="AE651" s="38"/>
      <c r="AF651" s="38"/>
      <c r="AG651" s="38"/>
      <c r="AH651" s="38"/>
      <c r="AI651" s="38"/>
      <c r="AJ651" s="38"/>
      <c r="AK651" s="38"/>
      <c r="AL651" s="38"/>
      <c r="AM651" s="38"/>
      <c r="AN651" s="38"/>
      <c r="AO651" s="38"/>
      <c r="AP651" s="38"/>
      <c r="AQ651" s="38"/>
    </row>
    <row r="652" spans="7:43" ht="15" customHeight="1" x14ac:dyDescent="0.55000000000000004">
      <c r="G652" s="39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8"/>
      <c r="AC652" s="38"/>
      <c r="AD652" s="38"/>
      <c r="AE652" s="38"/>
      <c r="AF652" s="38"/>
      <c r="AG652" s="38"/>
      <c r="AH652" s="38"/>
      <c r="AI652" s="38"/>
      <c r="AJ652" s="38"/>
      <c r="AK652" s="38"/>
      <c r="AL652" s="38"/>
      <c r="AM652" s="38"/>
      <c r="AN652" s="38"/>
      <c r="AO652" s="38"/>
      <c r="AP652" s="38"/>
      <c r="AQ652" s="38"/>
    </row>
    <row r="653" spans="7:43" ht="15" customHeight="1" x14ac:dyDescent="0.55000000000000004">
      <c r="G653" s="39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  <c r="AB653" s="38"/>
      <c r="AC653" s="38"/>
      <c r="AD653" s="38"/>
      <c r="AE653" s="38"/>
      <c r="AF653" s="38"/>
      <c r="AG653" s="38"/>
      <c r="AH653" s="38"/>
      <c r="AI653" s="38"/>
      <c r="AJ653" s="38"/>
      <c r="AK653" s="38"/>
      <c r="AL653" s="38"/>
      <c r="AM653" s="38"/>
      <c r="AN653" s="38"/>
      <c r="AO653" s="38"/>
      <c r="AP653" s="38"/>
      <c r="AQ653" s="38"/>
    </row>
    <row r="654" spans="7:43" ht="15" customHeight="1" x14ac:dyDescent="0.55000000000000004">
      <c r="G654" s="39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  <c r="AB654" s="38"/>
      <c r="AC654" s="38"/>
      <c r="AD654" s="38"/>
      <c r="AE654" s="38"/>
      <c r="AF654" s="38"/>
      <c r="AG654" s="38"/>
      <c r="AH654" s="38"/>
      <c r="AI654" s="38"/>
      <c r="AJ654" s="38"/>
      <c r="AK654" s="38"/>
      <c r="AL654" s="38"/>
      <c r="AM654" s="38"/>
      <c r="AN654" s="38"/>
      <c r="AO654" s="38"/>
      <c r="AP654" s="38"/>
      <c r="AQ654" s="38"/>
    </row>
    <row r="655" spans="7:43" ht="15" customHeight="1" x14ac:dyDescent="0.55000000000000004">
      <c r="G655" s="39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  <c r="AB655" s="38"/>
      <c r="AC655" s="38"/>
      <c r="AD655" s="38"/>
      <c r="AE655" s="38"/>
      <c r="AF655" s="38"/>
      <c r="AG655" s="38"/>
      <c r="AH655" s="38"/>
      <c r="AI655" s="38"/>
      <c r="AJ655" s="38"/>
      <c r="AK655" s="38"/>
      <c r="AL655" s="38"/>
      <c r="AM655" s="38"/>
      <c r="AN655" s="38"/>
      <c r="AO655" s="38"/>
      <c r="AP655" s="38"/>
      <c r="AQ655" s="38"/>
    </row>
    <row r="656" spans="7:43" ht="15" customHeight="1" x14ac:dyDescent="0.55000000000000004">
      <c r="G656" s="39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  <c r="AB656" s="38"/>
      <c r="AC656" s="38"/>
      <c r="AD656" s="38"/>
      <c r="AE656" s="38"/>
      <c r="AF656" s="38"/>
      <c r="AG656" s="38"/>
      <c r="AH656" s="38"/>
      <c r="AI656" s="38"/>
      <c r="AJ656" s="38"/>
      <c r="AK656" s="38"/>
      <c r="AL656" s="38"/>
      <c r="AM656" s="38"/>
      <c r="AN656" s="38"/>
      <c r="AO656" s="38"/>
      <c r="AP656" s="38"/>
      <c r="AQ656" s="38"/>
    </row>
    <row r="657" spans="7:43" ht="15" customHeight="1" x14ac:dyDescent="0.55000000000000004">
      <c r="G657" s="39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  <c r="AE657" s="38"/>
      <c r="AF657" s="38"/>
      <c r="AG657" s="38"/>
      <c r="AH657" s="38"/>
      <c r="AI657" s="38"/>
      <c r="AJ657" s="38"/>
      <c r="AK657" s="38"/>
      <c r="AL657" s="38"/>
      <c r="AM657" s="38"/>
      <c r="AN657" s="38"/>
      <c r="AO657" s="38"/>
      <c r="AP657" s="38"/>
      <c r="AQ657" s="38"/>
    </row>
    <row r="658" spans="7:43" ht="15" customHeight="1" x14ac:dyDescent="0.55000000000000004">
      <c r="G658" s="39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  <c r="AB658" s="38"/>
      <c r="AC658" s="38"/>
      <c r="AD658" s="38"/>
      <c r="AE658" s="38"/>
      <c r="AF658" s="38"/>
      <c r="AG658" s="38"/>
      <c r="AH658" s="38"/>
      <c r="AI658" s="38"/>
      <c r="AJ658" s="38"/>
      <c r="AK658" s="38"/>
      <c r="AL658" s="38"/>
      <c r="AM658" s="38"/>
      <c r="AN658" s="38"/>
      <c r="AO658" s="38"/>
      <c r="AP658" s="38"/>
      <c r="AQ658" s="38"/>
    </row>
    <row r="659" spans="7:43" ht="15" customHeight="1" x14ac:dyDescent="0.55000000000000004">
      <c r="G659" s="39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F659" s="38"/>
      <c r="AG659" s="38"/>
      <c r="AH659" s="38"/>
      <c r="AI659" s="38"/>
      <c r="AJ659" s="38"/>
      <c r="AK659" s="38"/>
      <c r="AL659" s="38"/>
      <c r="AM659" s="38"/>
      <c r="AN659" s="38"/>
      <c r="AO659" s="38"/>
      <c r="AP659" s="38"/>
      <c r="AQ659" s="38"/>
    </row>
    <row r="660" spans="7:43" ht="15" customHeight="1" x14ac:dyDescent="0.55000000000000004">
      <c r="G660" s="39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F660" s="38"/>
      <c r="AG660" s="38"/>
      <c r="AH660" s="38"/>
      <c r="AI660" s="38"/>
      <c r="AJ660" s="38"/>
      <c r="AK660" s="38"/>
      <c r="AL660" s="38"/>
      <c r="AM660" s="38"/>
      <c r="AN660" s="38"/>
      <c r="AO660" s="38"/>
      <c r="AP660" s="38"/>
      <c r="AQ660" s="38"/>
    </row>
    <row r="661" spans="7:43" ht="15" customHeight="1" x14ac:dyDescent="0.55000000000000004">
      <c r="G661" s="39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  <c r="AB661" s="38"/>
      <c r="AC661" s="38"/>
      <c r="AD661" s="38"/>
      <c r="AE661" s="38"/>
      <c r="AF661" s="38"/>
      <c r="AG661" s="38"/>
      <c r="AH661" s="38"/>
      <c r="AI661" s="38"/>
      <c r="AJ661" s="38"/>
      <c r="AK661" s="38"/>
      <c r="AL661" s="38"/>
      <c r="AM661" s="38"/>
      <c r="AN661" s="38"/>
      <c r="AO661" s="38"/>
      <c r="AP661" s="38"/>
      <c r="AQ661" s="38"/>
    </row>
    <row r="662" spans="7:43" ht="15" customHeight="1" x14ac:dyDescent="0.55000000000000004">
      <c r="G662" s="39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8"/>
      <c r="AC662" s="38"/>
      <c r="AD662" s="38"/>
      <c r="AE662" s="38"/>
      <c r="AF662" s="38"/>
      <c r="AG662" s="38"/>
      <c r="AH662" s="38"/>
      <c r="AI662" s="38"/>
      <c r="AJ662" s="38"/>
      <c r="AK662" s="38"/>
      <c r="AL662" s="38"/>
      <c r="AM662" s="38"/>
      <c r="AN662" s="38"/>
      <c r="AO662" s="38"/>
      <c r="AP662" s="38"/>
      <c r="AQ662" s="38"/>
    </row>
    <row r="663" spans="7:43" ht="15" customHeight="1" x14ac:dyDescent="0.55000000000000004">
      <c r="G663" s="39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  <c r="AB663" s="38"/>
      <c r="AC663" s="38"/>
      <c r="AD663" s="38"/>
      <c r="AE663" s="38"/>
      <c r="AF663" s="38"/>
      <c r="AG663" s="38"/>
      <c r="AH663" s="38"/>
      <c r="AI663" s="38"/>
      <c r="AJ663" s="38"/>
      <c r="AK663" s="38"/>
      <c r="AL663" s="38"/>
      <c r="AM663" s="38"/>
      <c r="AN663" s="38"/>
      <c r="AO663" s="38"/>
      <c r="AP663" s="38"/>
      <c r="AQ663" s="38"/>
    </row>
    <row r="664" spans="7:43" ht="15" customHeight="1" x14ac:dyDescent="0.55000000000000004">
      <c r="G664" s="39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  <c r="AB664" s="38"/>
      <c r="AC664" s="38"/>
      <c r="AD664" s="38"/>
      <c r="AE664" s="38"/>
      <c r="AF664" s="38"/>
      <c r="AG664" s="38"/>
      <c r="AH664" s="38"/>
      <c r="AI664" s="38"/>
      <c r="AJ664" s="38"/>
      <c r="AK664" s="38"/>
      <c r="AL664" s="38"/>
      <c r="AM664" s="38"/>
      <c r="AN664" s="38"/>
      <c r="AO664" s="38"/>
      <c r="AP664" s="38"/>
      <c r="AQ664" s="38"/>
    </row>
    <row r="665" spans="7:43" ht="15" customHeight="1" x14ac:dyDescent="0.55000000000000004">
      <c r="G665" s="39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  <c r="AB665" s="38"/>
      <c r="AC665" s="38"/>
      <c r="AD665" s="38"/>
      <c r="AE665" s="38"/>
      <c r="AF665" s="38"/>
      <c r="AG665" s="38"/>
      <c r="AH665" s="38"/>
      <c r="AI665" s="38"/>
      <c r="AJ665" s="38"/>
      <c r="AK665" s="38"/>
      <c r="AL665" s="38"/>
      <c r="AM665" s="38"/>
      <c r="AN665" s="38"/>
      <c r="AO665" s="38"/>
      <c r="AP665" s="38"/>
      <c r="AQ665" s="38"/>
    </row>
    <row r="666" spans="7:43" ht="15" customHeight="1" x14ac:dyDescent="0.55000000000000004">
      <c r="G666" s="39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8"/>
      <c r="AC666" s="38"/>
      <c r="AD666" s="38"/>
      <c r="AE666" s="38"/>
      <c r="AF666" s="38"/>
      <c r="AG666" s="38"/>
      <c r="AH666" s="38"/>
      <c r="AI666" s="38"/>
      <c r="AJ666" s="38"/>
      <c r="AK666" s="38"/>
      <c r="AL666" s="38"/>
      <c r="AM666" s="38"/>
      <c r="AN666" s="38"/>
      <c r="AO666" s="38"/>
      <c r="AP666" s="38"/>
      <c r="AQ666" s="38"/>
    </row>
    <row r="667" spans="7:43" ht="15" customHeight="1" x14ac:dyDescent="0.55000000000000004">
      <c r="G667" s="39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  <c r="AB667" s="38"/>
      <c r="AC667" s="38"/>
      <c r="AD667" s="38"/>
      <c r="AE667" s="38"/>
      <c r="AF667" s="38"/>
      <c r="AG667" s="38"/>
      <c r="AH667" s="38"/>
      <c r="AI667" s="38"/>
      <c r="AJ667" s="38"/>
      <c r="AK667" s="38"/>
      <c r="AL667" s="38"/>
      <c r="AM667" s="38"/>
      <c r="AN667" s="38"/>
      <c r="AO667" s="38"/>
      <c r="AP667" s="38"/>
      <c r="AQ667" s="38"/>
    </row>
    <row r="668" spans="7:43" ht="15" customHeight="1" x14ac:dyDescent="0.55000000000000004">
      <c r="G668" s="39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  <c r="AB668" s="38"/>
      <c r="AC668" s="38"/>
      <c r="AD668" s="38"/>
      <c r="AE668" s="38"/>
      <c r="AF668" s="38"/>
      <c r="AG668" s="38"/>
      <c r="AH668" s="38"/>
      <c r="AI668" s="38"/>
      <c r="AJ668" s="38"/>
      <c r="AK668" s="38"/>
      <c r="AL668" s="38"/>
      <c r="AM668" s="38"/>
      <c r="AN668" s="38"/>
      <c r="AO668" s="38"/>
      <c r="AP668" s="38"/>
      <c r="AQ668" s="38"/>
    </row>
    <row r="669" spans="7:43" ht="15" customHeight="1" x14ac:dyDescent="0.55000000000000004">
      <c r="G669" s="39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8"/>
      <c r="AC669" s="38"/>
      <c r="AD669" s="38"/>
      <c r="AE669" s="38"/>
      <c r="AF669" s="38"/>
      <c r="AG669" s="38"/>
      <c r="AH669" s="38"/>
      <c r="AI669" s="38"/>
      <c r="AJ669" s="38"/>
      <c r="AK669" s="38"/>
      <c r="AL669" s="38"/>
      <c r="AM669" s="38"/>
      <c r="AN669" s="38"/>
      <c r="AO669" s="38"/>
      <c r="AP669" s="38"/>
      <c r="AQ669" s="38"/>
    </row>
    <row r="670" spans="7:43" ht="15" customHeight="1" x14ac:dyDescent="0.55000000000000004">
      <c r="G670" s="39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  <c r="AB670" s="38"/>
      <c r="AC670" s="38"/>
      <c r="AD670" s="38"/>
      <c r="AE670" s="38"/>
      <c r="AF670" s="38"/>
      <c r="AG670" s="38"/>
      <c r="AH670" s="38"/>
      <c r="AI670" s="38"/>
      <c r="AJ670" s="38"/>
      <c r="AK670" s="38"/>
      <c r="AL670" s="38"/>
      <c r="AM670" s="38"/>
      <c r="AN670" s="38"/>
      <c r="AO670" s="38"/>
      <c r="AP670" s="38"/>
      <c r="AQ670" s="38"/>
    </row>
    <row r="671" spans="7:43" ht="15" customHeight="1" x14ac:dyDescent="0.55000000000000004">
      <c r="G671" s="39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  <c r="AB671" s="38"/>
      <c r="AC671" s="38"/>
      <c r="AD671" s="38"/>
      <c r="AE671" s="38"/>
      <c r="AF671" s="38"/>
      <c r="AG671" s="38"/>
      <c r="AH671" s="38"/>
      <c r="AI671" s="38"/>
      <c r="AJ671" s="38"/>
      <c r="AK671" s="38"/>
      <c r="AL671" s="38"/>
      <c r="AM671" s="38"/>
      <c r="AN671" s="38"/>
      <c r="AO671" s="38"/>
      <c r="AP671" s="38"/>
      <c r="AQ671" s="38"/>
    </row>
    <row r="672" spans="7:43" ht="15" customHeight="1" x14ac:dyDescent="0.55000000000000004">
      <c r="G672" s="39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  <c r="AB672" s="38"/>
      <c r="AC672" s="38"/>
      <c r="AD672" s="38"/>
      <c r="AE672" s="38"/>
      <c r="AF672" s="38"/>
      <c r="AG672" s="38"/>
      <c r="AH672" s="38"/>
      <c r="AI672" s="38"/>
      <c r="AJ672" s="38"/>
      <c r="AK672" s="38"/>
      <c r="AL672" s="38"/>
      <c r="AM672" s="38"/>
      <c r="AN672" s="38"/>
      <c r="AO672" s="38"/>
      <c r="AP672" s="38"/>
      <c r="AQ672" s="38"/>
    </row>
    <row r="673" spans="7:43" ht="15" customHeight="1" x14ac:dyDescent="0.55000000000000004">
      <c r="G673" s="39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8"/>
      <c r="AC673" s="38"/>
      <c r="AD673" s="38"/>
      <c r="AE673" s="38"/>
      <c r="AF673" s="38"/>
      <c r="AG673" s="38"/>
      <c r="AH673" s="38"/>
      <c r="AI673" s="38"/>
      <c r="AJ673" s="38"/>
      <c r="AK673" s="38"/>
      <c r="AL673" s="38"/>
      <c r="AM673" s="38"/>
      <c r="AN673" s="38"/>
      <c r="AO673" s="38"/>
      <c r="AP673" s="38"/>
      <c r="AQ673" s="38"/>
    </row>
    <row r="674" spans="7:43" ht="15" customHeight="1" x14ac:dyDescent="0.55000000000000004">
      <c r="G674" s="39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  <c r="AB674" s="38"/>
      <c r="AC674" s="38"/>
      <c r="AD674" s="38"/>
      <c r="AE674" s="38"/>
      <c r="AF674" s="38"/>
      <c r="AG674" s="38"/>
      <c r="AH674" s="38"/>
      <c r="AI674" s="38"/>
      <c r="AJ674" s="38"/>
      <c r="AK674" s="38"/>
      <c r="AL674" s="38"/>
      <c r="AM674" s="38"/>
      <c r="AN674" s="38"/>
      <c r="AO674" s="38"/>
      <c r="AP674" s="38"/>
      <c r="AQ674" s="38"/>
    </row>
    <row r="675" spans="7:43" ht="15" customHeight="1" x14ac:dyDescent="0.55000000000000004">
      <c r="G675" s="39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  <c r="AB675" s="38"/>
      <c r="AC675" s="38"/>
      <c r="AD675" s="38"/>
      <c r="AE675" s="38"/>
      <c r="AF675" s="38"/>
      <c r="AG675" s="38"/>
      <c r="AH675" s="38"/>
      <c r="AI675" s="38"/>
      <c r="AJ675" s="38"/>
      <c r="AK675" s="38"/>
      <c r="AL675" s="38"/>
      <c r="AM675" s="38"/>
      <c r="AN675" s="38"/>
      <c r="AO675" s="38"/>
      <c r="AP675" s="38"/>
      <c r="AQ675" s="38"/>
    </row>
    <row r="676" spans="7:43" ht="15" customHeight="1" x14ac:dyDescent="0.55000000000000004">
      <c r="G676" s="39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  <c r="AB676" s="38"/>
      <c r="AC676" s="38"/>
      <c r="AD676" s="38"/>
      <c r="AE676" s="38"/>
      <c r="AF676" s="38"/>
      <c r="AG676" s="38"/>
      <c r="AH676" s="38"/>
      <c r="AI676" s="38"/>
      <c r="AJ676" s="38"/>
      <c r="AK676" s="38"/>
      <c r="AL676" s="38"/>
      <c r="AM676" s="38"/>
      <c r="AN676" s="38"/>
      <c r="AO676" s="38"/>
      <c r="AP676" s="38"/>
      <c r="AQ676" s="38"/>
    </row>
    <row r="677" spans="7:43" ht="15" customHeight="1" x14ac:dyDescent="0.55000000000000004">
      <c r="G677" s="39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  <c r="AC677" s="38"/>
      <c r="AD677" s="38"/>
      <c r="AE677" s="38"/>
      <c r="AF677" s="38"/>
      <c r="AG677" s="38"/>
      <c r="AH677" s="38"/>
      <c r="AI677" s="38"/>
      <c r="AJ677" s="38"/>
      <c r="AK677" s="38"/>
      <c r="AL677" s="38"/>
      <c r="AM677" s="38"/>
      <c r="AN677" s="38"/>
      <c r="AO677" s="38"/>
      <c r="AP677" s="38"/>
      <c r="AQ677" s="38"/>
    </row>
    <row r="678" spans="7:43" ht="15" customHeight="1" x14ac:dyDescent="0.55000000000000004">
      <c r="G678" s="39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8"/>
      <c r="AC678" s="38"/>
      <c r="AD678" s="38"/>
      <c r="AE678" s="38"/>
      <c r="AF678" s="38"/>
      <c r="AG678" s="38"/>
      <c r="AH678" s="38"/>
      <c r="AI678" s="38"/>
      <c r="AJ678" s="38"/>
      <c r="AK678" s="38"/>
      <c r="AL678" s="38"/>
      <c r="AM678" s="38"/>
      <c r="AN678" s="38"/>
      <c r="AO678" s="38"/>
      <c r="AP678" s="38"/>
      <c r="AQ678" s="38"/>
    </row>
    <row r="679" spans="7:43" ht="15" customHeight="1" x14ac:dyDescent="0.55000000000000004">
      <c r="G679" s="39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  <c r="AB679" s="38"/>
      <c r="AC679" s="38"/>
      <c r="AD679" s="38"/>
      <c r="AE679" s="38"/>
      <c r="AF679" s="38"/>
      <c r="AG679" s="38"/>
      <c r="AH679" s="38"/>
      <c r="AI679" s="38"/>
      <c r="AJ679" s="38"/>
      <c r="AK679" s="38"/>
      <c r="AL679" s="38"/>
      <c r="AM679" s="38"/>
      <c r="AN679" s="38"/>
      <c r="AO679" s="38"/>
      <c r="AP679" s="38"/>
      <c r="AQ679" s="38"/>
    </row>
    <row r="680" spans="7:43" ht="15" customHeight="1" x14ac:dyDescent="0.55000000000000004">
      <c r="G680" s="39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  <c r="AB680" s="38"/>
      <c r="AC680" s="38"/>
      <c r="AD680" s="38"/>
      <c r="AE680" s="38"/>
      <c r="AF680" s="38"/>
      <c r="AG680" s="38"/>
      <c r="AH680" s="38"/>
      <c r="AI680" s="38"/>
      <c r="AJ680" s="38"/>
      <c r="AK680" s="38"/>
      <c r="AL680" s="38"/>
      <c r="AM680" s="38"/>
      <c r="AN680" s="38"/>
      <c r="AO680" s="38"/>
      <c r="AP680" s="38"/>
      <c r="AQ680" s="38"/>
    </row>
    <row r="681" spans="7:43" ht="15" customHeight="1" x14ac:dyDescent="0.55000000000000004">
      <c r="G681" s="39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  <c r="AB681" s="38"/>
      <c r="AC681" s="38"/>
      <c r="AD681" s="38"/>
      <c r="AE681" s="38"/>
      <c r="AF681" s="38"/>
      <c r="AG681" s="38"/>
      <c r="AH681" s="38"/>
      <c r="AI681" s="38"/>
      <c r="AJ681" s="38"/>
      <c r="AK681" s="38"/>
      <c r="AL681" s="38"/>
      <c r="AM681" s="38"/>
      <c r="AN681" s="38"/>
      <c r="AO681" s="38"/>
      <c r="AP681" s="38"/>
      <c r="AQ681" s="38"/>
    </row>
    <row r="682" spans="7:43" ht="15" customHeight="1" x14ac:dyDescent="0.55000000000000004">
      <c r="G682" s="39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  <c r="AB682" s="38"/>
      <c r="AC682" s="38"/>
      <c r="AD682" s="38"/>
      <c r="AE682" s="38"/>
      <c r="AF682" s="38"/>
      <c r="AG682" s="38"/>
      <c r="AH682" s="38"/>
      <c r="AI682" s="38"/>
      <c r="AJ682" s="38"/>
      <c r="AK682" s="38"/>
      <c r="AL682" s="38"/>
      <c r="AM682" s="38"/>
      <c r="AN682" s="38"/>
      <c r="AO682" s="38"/>
      <c r="AP682" s="38"/>
      <c r="AQ682" s="38"/>
    </row>
    <row r="683" spans="7:43" ht="15" customHeight="1" x14ac:dyDescent="0.55000000000000004">
      <c r="G683" s="39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  <c r="AB683" s="38"/>
      <c r="AC683" s="38"/>
      <c r="AD683" s="38"/>
      <c r="AE683" s="38"/>
      <c r="AF683" s="38"/>
      <c r="AG683" s="38"/>
      <c r="AH683" s="38"/>
      <c r="AI683" s="38"/>
      <c r="AJ683" s="38"/>
      <c r="AK683" s="38"/>
      <c r="AL683" s="38"/>
      <c r="AM683" s="38"/>
      <c r="AN683" s="38"/>
      <c r="AO683" s="38"/>
      <c r="AP683" s="38"/>
      <c r="AQ683" s="38"/>
    </row>
    <row r="684" spans="7:43" ht="15" customHeight="1" x14ac:dyDescent="0.55000000000000004">
      <c r="G684" s="39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  <c r="AB684" s="38"/>
      <c r="AC684" s="38"/>
      <c r="AD684" s="38"/>
      <c r="AE684" s="38"/>
      <c r="AF684" s="38"/>
      <c r="AG684" s="38"/>
      <c r="AH684" s="38"/>
      <c r="AI684" s="38"/>
      <c r="AJ684" s="38"/>
      <c r="AK684" s="38"/>
      <c r="AL684" s="38"/>
      <c r="AM684" s="38"/>
      <c r="AN684" s="38"/>
      <c r="AO684" s="38"/>
      <c r="AP684" s="38"/>
      <c r="AQ684" s="38"/>
    </row>
    <row r="685" spans="7:43" ht="15" customHeight="1" x14ac:dyDescent="0.55000000000000004">
      <c r="G685" s="39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  <c r="AB685" s="38"/>
      <c r="AC685" s="38"/>
      <c r="AD685" s="38"/>
      <c r="AE685" s="38"/>
      <c r="AF685" s="38"/>
      <c r="AG685" s="38"/>
      <c r="AH685" s="38"/>
      <c r="AI685" s="38"/>
      <c r="AJ685" s="38"/>
      <c r="AK685" s="38"/>
      <c r="AL685" s="38"/>
      <c r="AM685" s="38"/>
      <c r="AN685" s="38"/>
      <c r="AO685" s="38"/>
      <c r="AP685" s="38"/>
      <c r="AQ685" s="38"/>
    </row>
    <row r="686" spans="7:43" ht="15" customHeight="1" x14ac:dyDescent="0.55000000000000004">
      <c r="G686" s="39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8"/>
      <c r="AC686" s="38"/>
      <c r="AD686" s="38"/>
      <c r="AE686" s="38"/>
      <c r="AF686" s="38"/>
      <c r="AG686" s="38"/>
      <c r="AH686" s="38"/>
      <c r="AI686" s="38"/>
      <c r="AJ686" s="38"/>
      <c r="AK686" s="38"/>
      <c r="AL686" s="38"/>
      <c r="AM686" s="38"/>
      <c r="AN686" s="38"/>
      <c r="AO686" s="38"/>
      <c r="AP686" s="38"/>
      <c r="AQ686" s="38"/>
    </row>
    <row r="687" spans="7:43" ht="15" customHeight="1" x14ac:dyDescent="0.55000000000000004">
      <c r="G687" s="39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  <c r="AB687" s="38"/>
      <c r="AC687" s="38"/>
      <c r="AD687" s="38"/>
      <c r="AE687" s="38"/>
      <c r="AF687" s="38"/>
      <c r="AG687" s="38"/>
      <c r="AH687" s="38"/>
      <c r="AI687" s="38"/>
      <c r="AJ687" s="38"/>
      <c r="AK687" s="38"/>
      <c r="AL687" s="38"/>
      <c r="AM687" s="38"/>
      <c r="AN687" s="38"/>
      <c r="AO687" s="38"/>
      <c r="AP687" s="38"/>
      <c r="AQ687" s="38"/>
    </row>
    <row r="688" spans="7:43" ht="15" customHeight="1" x14ac:dyDescent="0.55000000000000004">
      <c r="G688" s="39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  <c r="AB688" s="38"/>
      <c r="AC688" s="38"/>
      <c r="AD688" s="38"/>
      <c r="AE688" s="38"/>
      <c r="AF688" s="38"/>
      <c r="AG688" s="38"/>
      <c r="AH688" s="38"/>
      <c r="AI688" s="38"/>
      <c r="AJ688" s="38"/>
      <c r="AK688" s="38"/>
      <c r="AL688" s="38"/>
      <c r="AM688" s="38"/>
      <c r="AN688" s="38"/>
      <c r="AO688" s="38"/>
      <c r="AP688" s="38"/>
      <c r="AQ688" s="38"/>
    </row>
    <row r="689" spans="7:43" ht="15" customHeight="1" x14ac:dyDescent="0.55000000000000004">
      <c r="G689" s="39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  <c r="AB689" s="38"/>
      <c r="AC689" s="38"/>
      <c r="AD689" s="38"/>
      <c r="AE689" s="38"/>
      <c r="AF689" s="38"/>
      <c r="AG689" s="38"/>
      <c r="AH689" s="38"/>
      <c r="AI689" s="38"/>
      <c r="AJ689" s="38"/>
      <c r="AK689" s="38"/>
      <c r="AL689" s="38"/>
      <c r="AM689" s="38"/>
      <c r="AN689" s="38"/>
      <c r="AO689" s="38"/>
      <c r="AP689" s="38"/>
      <c r="AQ689" s="38"/>
    </row>
    <row r="690" spans="7:43" ht="15" customHeight="1" x14ac:dyDescent="0.55000000000000004">
      <c r="G690" s="39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  <c r="AB690" s="38"/>
      <c r="AC690" s="38"/>
      <c r="AD690" s="38"/>
      <c r="AE690" s="38"/>
      <c r="AF690" s="38"/>
      <c r="AG690" s="38"/>
      <c r="AH690" s="38"/>
      <c r="AI690" s="38"/>
      <c r="AJ690" s="38"/>
      <c r="AK690" s="38"/>
      <c r="AL690" s="38"/>
      <c r="AM690" s="38"/>
      <c r="AN690" s="38"/>
      <c r="AO690" s="38"/>
      <c r="AP690" s="38"/>
      <c r="AQ690" s="38"/>
    </row>
    <row r="691" spans="7:43" ht="15" customHeight="1" x14ac:dyDescent="0.55000000000000004">
      <c r="G691" s="39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  <c r="AB691" s="38"/>
      <c r="AC691" s="38"/>
      <c r="AD691" s="38"/>
      <c r="AE691" s="38"/>
      <c r="AF691" s="38"/>
      <c r="AG691" s="38"/>
      <c r="AH691" s="38"/>
      <c r="AI691" s="38"/>
      <c r="AJ691" s="38"/>
      <c r="AK691" s="38"/>
      <c r="AL691" s="38"/>
      <c r="AM691" s="38"/>
      <c r="AN691" s="38"/>
      <c r="AO691" s="38"/>
      <c r="AP691" s="38"/>
      <c r="AQ691" s="38"/>
    </row>
    <row r="692" spans="7:43" ht="15" customHeight="1" x14ac:dyDescent="0.55000000000000004">
      <c r="G692" s="39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8"/>
      <c r="AC692" s="38"/>
      <c r="AD692" s="38"/>
      <c r="AE692" s="38"/>
      <c r="AF692" s="38"/>
      <c r="AG692" s="38"/>
      <c r="AH692" s="38"/>
      <c r="AI692" s="38"/>
      <c r="AJ692" s="38"/>
      <c r="AK692" s="38"/>
      <c r="AL692" s="38"/>
      <c r="AM692" s="38"/>
      <c r="AN692" s="38"/>
      <c r="AO692" s="38"/>
      <c r="AP692" s="38"/>
      <c r="AQ692" s="38"/>
    </row>
    <row r="693" spans="7:43" ht="15" customHeight="1" x14ac:dyDescent="0.55000000000000004">
      <c r="G693" s="39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  <c r="AB693" s="38"/>
      <c r="AC693" s="38"/>
      <c r="AD693" s="38"/>
      <c r="AE693" s="38"/>
      <c r="AF693" s="38"/>
      <c r="AG693" s="38"/>
      <c r="AH693" s="38"/>
      <c r="AI693" s="38"/>
      <c r="AJ693" s="38"/>
      <c r="AK693" s="38"/>
      <c r="AL693" s="38"/>
      <c r="AM693" s="38"/>
      <c r="AN693" s="38"/>
      <c r="AO693" s="38"/>
      <c r="AP693" s="38"/>
      <c r="AQ693" s="38"/>
    </row>
    <row r="694" spans="7:43" ht="15" customHeight="1" x14ac:dyDescent="0.55000000000000004">
      <c r="G694" s="39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  <c r="AB694" s="38"/>
      <c r="AC694" s="38"/>
      <c r="AD694" s="38"/>
      <c r="AE694" s="38"/>
      <c r="AF694" s="38"/>
      <c r="AG694" s="38"/>
      <c r="AH694" s="38"/>
      <c r="AI694" s="38"/>
      <c r="AJ694" s="38"/>
      <c r="AK694" s="38"/>
      <c r="AL694" s="38"/>
      <c r="AM694" s="38"/>
      <c r="AN694" s="38"/>
      <c r="AO694" s="38"/>
      <c r="AP694" s="38"/>
      <c r="AQ694" s="38"/>
    </row>
    <row r="695" spans="7:43" ht="15" customHeight="1" x14ac:dyDescent="0.55000000000000004">
      <c r="G695" s="39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  <c r="AB695" s="38"/>
      <c r="AC695" s="38"/>
      <c r="AD695" s="38"/>
      <c r="AE695" s="38"/>
      <c r="AF695" s="38"/>
      <c r="AG695" s="38"/>
      <c r="AH695" s="38"/>
      <c r="AI695" s="38"/>
      <c r="AJ695" s="38"/>
      <c r="AK695" s="38"/>
      <c r="AL695" s="38"/>
      <c r="AM695" s="38"/>
      <c r="AN695" s="38"/>
      <c r="AO695" s="38"/>
      <c r="AP695" s="38"/>
      <c r="AQ695" s="38"/>
    </row>
    <row r="696" spans="7:43" ht="15" customHeight="1" x14ac:dyDescent="0.55000000000000004">
      <c r="G696" s="39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  <c r="AB696" s="38"/>
      <c r="AC696" s="38"/>
      <c r="AD696" s="38"/>
      <c r="AE696" s="38"/>
      <c r="AF696" s="38"/>
      <c r="AG696" s="38"/>
      <c r="AH696" s="38"/>
      <c r="AI696" s="38"/>
      <c r="AJ696" s="38"/>
      <c r="AK696" s="38"/>
      <c r="AL696" s="38"/>
      <c r="AM696" s="38"/>
      <c r="AN696" s="38"/>
      <c r="AO696" s="38"/>
      <c r="AP696" s="38"/>
      <c r="AQ696" s="38"/>
    </row>
    <row r="697" spans="7:43" ht="15" customHeight="1" x14ac:dyDescent="0.55000000000000004">
      <c r="G697" s="39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  <c r="AB697" s="38"/>
      <c r="AC697" s="38"/>
      <c r="AD697" s="38"/>
      <c r="AE697" s="38"/>
      <c r="AF697" s="38"/>
      <c r="AG697" s="38"/>
      <c r="AH697" s="38"/>
      <c r="AI697" s="38"/>
      <c r="AJ697" s="38"/>
      <c r="AK697" s="38"/>
      <c r="AL697" s="38"/>
      <c r="AM697" s="38"/>
      <c r="AN697" s="38"/>
      <c r="AO697" s="38"/>
      <c r="AP697" s="38"/>
      <c r="AQ697" s="38"/>
    </row>
    <row r="698" spans="7:43" ht="15" customHeight="1" x14ac:dyDescent="0.55000000000000004">
      <c r="G698" s="39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  <c r="AB698" s="38"/>
      <c r="AC698" s="38"/>
      <c r="AD698" s="38"/>
      <c r="AE698" s="38"/>
      <c r="AF698" s="38"/>
      <c r="AG698" s="38"/>
      <c r="AH698" s="38"/>
      <c r="AI698" s="38"/>
      <c r="AJ698" s="38"/>
      <c r="AK698" s="38"/>
      <c r="AL698" s="38"/>
      <c r="AM698" s="38"/>
      <c r="AN698" s="38"/>
      <c r="AO698" s="38"/>
      <c r="AP698" s="38"/>
      <c r="AQ698" s="38"/>
    </row>
    <row r="699" spans="7:43" ht="15" customHeight="1" x14ac:dyDescent="0.55000000000000004">
      <c r="G699" s="39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  <c r="AB699" s="38"/>
      <c r="AC699" s="38"/>
      <c r="AD699" s="38"/>
      <c r="AE699" s="38"/>
      <c r="AF699" s="38"/>
      <c r="AG699" s="38"/>
      <c r="AH699" s="38"/>
      <c r="AI699" s="38"/>
      <c r="AJ699" s="38"/>
      <c r="AK699" s="38"/>
      <c r="AL699" s="38"/>
      <c r="AM699" s="38"/>
      <c r="AN699" s="38"/>
      <c r="AO699" s="38"/>
      <c r="AP699" s="38"/>
      <c r="AQ699" s="38"/>
    </row>
    <row r="700" spans="7:43" ht="15" customHeight="1" x14ac:dyDescent="0.55000000000000004">
      <c r="G700" s="39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  <c r="AB700" s="38"/>
      <c r="AC700" s="38"/>
      <c r="AD700" s="38"/>
      <c r="AE700" s="38"/>
      <c r="AF700" s="38"/>
      <c r="AG700" s="38"/>
      <c r="AH700" s="38"/>
      <c r="AI700" s="38"/>
      <c r="AJ700" s="38"/>
      <c r="AK700" s="38"/>
      <c r="AL700" s="38"/>
      <c r="AM700" s="38"/>
      <c r="AN700" s="38"/>
      <c r="AO700" s="38"/>
      <c r="AP700" s="38"/>
      <c r="AQ700" s="38"/>
    </row>
    <row r="701" spans="7:43" ht="15" customHeight="1" x14ac:dyDescent="0.55000000000000004">
      <c r="G701" s="39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  <c r="AB701" s="38"/>
      <c r="AC701" s="38"/>
      <c r="AD701" s="38"/>
      <c r="AE701" s="38"/>
      <c r="AF701" s="38"/>
      <c r="AG701" s="38"/>
      <c r="AH701" s="38"/>
      <c r="AI701" s="38"/>
      <c r="AJ701" s="38"/>
      <c r="AK701" s="38"/>
      <c r="AL701" s="38"/>
      <c r="AM701" s="38"/>
      <c r="AN701" s="38"/>
      <c r="AO701" s="38"/>
      <c r="AP701" s="38"/>
      <c r="AQ701" s="38"/>
    </row>
    <row r="702" spans="7:43" ht="15" customHeight="1" x14ac:dyDescent="0.55000000000000004">
      <c r="G702" s="39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  <c r="AB702" s="38"/>
      <c r="AC702" s="38"/>
      <c r="AD702" s="38"/>
      <c r="AE702" s="38"/>
      <c r="AF702" s="38"/>
      <c r="AG702" s="38"/>
      <c r="AH702" s="38"/>
      <c r="AI702" s="38"/>
      <c r="AJ702" s="38"/>
      <c r="AK702" s="38"/>
      <c r="AL702" s="38"/>
      <c r="AM702" s="38"/>
      <c r="AN702" s="38"/>
      <c r="AO702" s="38"/>
      <c r="AP702" s="38"/>
      <c r="AQ702" s="38"/>
    </row>
    <row r="703" spans="7:43" ht="15" customHeight="1" x14ac:dyDescent="0.55000000000000004">
      <c r="G703" s="39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  <c r="AB703" s="38"/>
      <c r="AC703" s="38"/>
      <c r="AD703" s="38"/>
      <c r="AE703" s="38"/>
      <c r="AF703" s="38"/>
      <c r="AG703" s="38"/>
      <c r="AH703" s="38"/>
      <c r="AI703" s="38"/>
      <c r="AJ703" s="38"/>
      <c r="AK703" s="38"/>
      <c r="AL703" s="38"/>
      <c r="AM703" s="38"/>
      <c r="AN703" s="38"/>
      <c r="AO703" s="38"/>
      <c r="AP703" s="38"/>
      <c r="AQ703" s="38"/>
    </row>
    <row r="704" spans="7:43" ht="15" customHeight="1" x14ac:dyDescent="0.55000000000000004">
      <c r="G704" s="39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  <c r="AB704" s="38"/>
      <c r="AC704" s="38"/>
      <c r="AD704" s="38"/>
      <c r="AE704" s="38"/>
      <c r="AF704" s="38"/>
      <c r="AG704" s="38"/>
      <c r="AH704" s="38"/>
      <c r="AI704" s="38"/>
      <c r="AJ704" s="38"/>
      <c r="AK704" s="38"/>
      <c r="AL704" s="38"/>
      <c r="AM704" s="38"/>
      <c r="AN704" s="38"/>
      <c r="AO704" s="38"/>
      <c r="AP704" s="38"/>
      <c r="AQ704" s="38"/>
    </row>
    <row r="705" spans="7:43" ht="15" customHeight="1" x14ac:dyDescent="0.55000000000000004">
      <c r="G705" s="39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  <c r="AB705" s="38"/>
      <c r="AC705" s="38"/>
      <c r="AD705" s="38"/>
      <c r="AE705" s="38"/>
      <c r="AF705" s="38"/>
      <c r="AG705" s="38"/>
      <c r="AH705" s="38"/>
      <c r="AI705" s="38"/>
      <c r="AJ705" s="38"/>
      <c r="AK705" s="38"/>
      <c r="AL705" s="38"/>
      <c r="AM705" s="38"/>
      <c r="AN705" s="38"/>
      <c r="AO705" s="38"/>
      <c r="AP705" s="38"/>
      <c r="AQ705" s="38"/>
    </row>
    <row r="706" spans="7:43" ht="15" customHeight="1" x14ac:dyDescent="0.55000000000000004">
      <c r="G706" s="39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  <c r="AB706" s="38"/>
      <c r="AC706" s="38"/>
      <c r="AD706" s="38"/>
      <c r="AE706" s="38"/>
      <c r="AF706" s="38"/>
      <c r="AG706" s="38"/>
      <c r="AH706" s="38"/>
      <c r="AI706" s="38"/>
      <c r="AJ706" s="38"/>
      <c r="AK706" s="38"/>
      <c r="AL706" s="38"/>
      <c r="AM706" s="38"/>
      <c r="AN706" s="38"/>
      <c r="AO706" s="38"/>
      <c r="AP706" s="38"/>
      <c r="AQ706" s="38"/>
    </row>
    <row r="707" spans="7:43" ht="15" customHeight="1" x14ac:dyDescent="0.55000000000000004">
      <c r="G707" s="39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  <c r="AB707" s="38"/>
      <c r="AC707" s="38"/>
      <c r="AD707" s="38"/>
      <c r="AE707" s="38"/>
      <c r="AF707" s="38"/>
      <c r="AG707" s="38"/>
      <c r="AH707" s="38"/>
      <c r="AI707" s="38"/>
      <c r="AJ707" s="38"/>
      <c r="AK707" s="38"/>
      <c r="AL707" s="38"/>
      <c r="AM707" s="38"/>
      <c r="AN707" s="38"/>
      <c r="AO707" s="38"/>
      <c r="AP707" s="38"/>
      <c r="AQ707" s="38"/>
    </row>
    <row r="708" spans="7:43" ht="15" customHeight="1" x14ac:dyDescent="0.55000000000000004">
      <c r="G708" s="39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8"/>
      <c r="AC708" s="38"/>
      <c r="AD708" s="38"/>
      <c r="AE708" s="38"/>
      <c r="AF708" s="38"/>
      <c r="AG708" s="38"/>
      <c r="AH708" s="38"/>
      <c r="AI708" s="38"/>
      <c r="AJ708" s="38"/>
      <c r="AK708" s="38"/>
      <c r="AL708" s="38"/>
      <c r="AM708" s="38"/>
      <c r="AN708" s="38"/>
      <c r="AO708" s="38"/>
      <c r="AP708" s="38"/>
      <c r="AQ708" s="38"/>
    </row>
    <row r="709" spans="7:43" ht="15" customHeight="1" x14ac:dyDescent="0.55000000000000004">
      <c r="G709" s="39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  <c r="AB709" s="38"/>
      <c r="AC709" s="38"/>
      <c r="AD709" s="38"/>
      <c r="AE709" s="38"/>
      <c r="AF709" s="38"/>
      <c r="AG709" s="38"/>
      <c r="AH709" s="38"/>
      <c r="AI709" s="38"/>
      <c r="AJ709" s="38"/>
      <c r="AK709" s="38"/>
      <c r="AL709" s="38"/>
      <c r="AM709" s="38"/>
      <c r="AN709" s="38"/>
      <c r="AO709" s="38"/>
      <c r="AP709" s="38"/>
      <c r="AQ709" s="38"/>
    </row>
    <row r="710" spans="7:43" ht="15" customHeight="1" x14ac:dyDescent="0.55000000000000004">
      <c r="G710" s="39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  <c r="AB710" s="38"/>
      <c r="AC710" s="38"/>
      <c r="AD710" s="38"/>
      <c r="AE710" s="38"/>
      <c r="AF710" s="38"/>
      <c r="AG710" s="38"/>
      <c r="AH710" s="38"/>
      <c r="AI710" s="38"/>
      <c r="AJ710" s="38"/>
      <c r="AK710" s="38"/>
      <c r="AL710" s="38"/>
      <c r="AM710" s="38"/>
      <c r="AN710" s="38"/>
      <c r="AO710" s="38"/>
      <c r="AP710" s="38"/>
      <c r="AQ710" s="38"/>
    </row>
    <row r="711" spans="7:43" ht="15" customHeight="1" x14ac:dyDescent="0.55000000000000004">
      <c r="G711" s="39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  <c r="AB711" s="38"/>
      <c r="AC711" s="38"/>
      <c r="AD711" s="38"/>
      <c r="AE711" s="38"/>
      <c r="AF711" s="38"/>
      <c r="AG711" s="38"/>
      <c r="AH711" s="38"/>
      <c r="AI711" s="38"/>
      <c r="AJ711" s="38"/>
      <c r="AK711" s="38"/>
      <c r="AL711" s="38"/>
      <c r="AM711" s="38"/>
      <c r="AN711" s="38"/>
      <c r="AO711" s="38"/>
      <c r="AP711" s="38"/>
      <c r="AQ711" s="38"/>
    </row>
    <row r="712" spans="7:43" ht="15" customHeight="1" x14ac:dyDescent="0.55000000000000004">
      <c r="G712" s="39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  <c r="AB712" s="38"/>
      <c r="AC712" s="38"/>
      <c r="AD712" s="38"/>
      <c r="AE712" s="38"/>
      <c r="AF712" s="38"/>
      <c r="AG712" s="38"/>
      <c r="AH712" s="38"/>
      <c r="AI712" s="38"/>
      <c r="AJ712" s="38"/>
      <c r="AK712" s="38"/>
      <c r="AL712" s="38"/>
      <c r="AM712" s="38"/>
      <c r="AN712" s="38"/>
      <c r="AO712" s="38"/>
      <c r="AP712" s="38"/>
      <c r="AQ712" s="38"/>
    </row>
    <row r="713" spans="7:43" ht="15" customHeight="1" x14ac:dyDescent="0.55000000000000004">
      <c r="G713" s="39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  <c r="AB713" s="38"/>
      <c r="AC713" s="38"/>
      <c r="AD713" s="38"/>
      <c r="AE713" s="38"/>
      <c r="AF713" s="38"/>
      <c r="AG713" s="38"/>
      <c r="AH713" s="38"/>
      <c r="AI713" s="38"/>
      <c r="AJ713" s="38"/>
      <c r="AK713" s="38"/>
      <c r="AL713" s="38"/>
      <c r="AM713" s="38"/>
      <c r="AN713" s="38"/>
      <c r="AO713" s="38"/>
      <c r="AP713" s="38"/>
      <c r="AQ713" s="38"/>
    </row>
    <row r="714" spans="7:43" ht="15" customHeight="1" x14ac:dyDescent="0.55000000000000004">
      <c r="G714" s="39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8"/>
      <c r="AC714" s="38"/>
      <c r="AD714" s="38"/>
      <c r="AE714" s="38"/>
      <c r="AF714" s="38"/>
      <c r="AG714" s="38"/>
      <c r="AH714" s="38"/>
      <c r="AI714" s="38"/>
      <c r="AJ714" s="38"/>
      <c r="AK714" s="38"/>
      <c r="AL714" s="38"/>
      <c r="AM714" s="38"/>
      <c r="AN714" s="38"/>
      <c r="AO714" s="38"/>
      <c r="AP714" s="38"/>
      <c r="AQ714" s="38"/>
    </row>
    <row r="715" spans="7:43" ht="15" customHeight="1" x14ac:dyDescent="0.55000000000000004">
      <c r="G715" s="39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8"/>
      <c r="AC715" s="38"/>
      <c r="AD715" s="38"/>
      <c r="AE715" s="38"/>
      <c r="AF715" s="38"/>
      <c r="AG715" s="38"/>
      <c r="AH715" s="38"/>
      <c r="AI715" s="38"/>
      <c r="AJ715" s="38"/>
      <c r="AK715" s="38"/>
      <c r="AL715" s="38"/>
      <c r="AM715" s="38"/>
      <c r="AN715" s="38"/>
      <c r="AO715" s="38"/>
      <c r="AP715" s="38"/>
      <c r="AQ715" s="38"/>
    </row>
    <row r="716" spans="7:43" ht="15" customHeight="1" x14ac:dyDescent="0.55000000000000004">
      <c r="G716" s="39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  <c r="AC716" s="38"/>
      <c r="AD716" s="38"/>
      <c r="AE716" s="38"/>
      <c r="AF716" s="38"/>
      <c r="AG716" s="38"/>
      <c r="AH716" s="38"/>
      <c r="AI716" s="38"/>
      <c r="AJ716" s="38"/>
      <c r="AK716" s="38"/>
      <c r="AL716" s="38"/>
      <c r="AM716" s="38"/>
      <c r="AN716" s="38"/>
      <c r="AO716" s="38"/>
      <c r="AP716" s="38"/>
      <c r="AQ716" s="38"/>
    </row>
    <row r="717" spans="7:43" ht="15" customHeight="1" x14ac:dyDescent="0.55000000000000004">
      <c r="G717" s="39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8"/>
      <c r="AC717" s="38"/>
      <c r="AD717" s="38"/>
      <c r="AE717" s="38"/>
      <c r="AF717" s="38"/>
      <c r="AG717" s="38"/>
      <c r="AH717" s="38"/>
      <c r="AI717" s="38"/>
      <c r="AJ717" s="38"/>
      <c r="AK717" s="38"/>
      <c r="AL717" s="38"/>
      <c r="AM717" s="38"/>
      <c r="AN717" s="38"/>
      <c r="AO717" s="38"/>
      <c r="AP717" s="38"/>
      <c r="AQ717" s="38"/>
    </row>
    <row r="718" spans="7:43" ht="15" customHeight="1" x14ac:dyDescent="0.55000000000000004">
      <c r="G718" s="39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  <c r="AC718" s="38"/>
      <c r="AD718" s="38"/>
      <c r="AE718" s="38"/>
      <c r="AF718" s="38"/>
      <c r="AG718" s="38"/>
      <c r="AH718" s="38"/>
      <c r="AI718" s="38"/>
      <c r="AJ718" s="38"/>
      <c r="AK718" s="38"/>
      <c r="AL718" s="38"/>
      <c r="AM718" s="38"/>
      <c r="AN718" s="38"/>
      <c r="AO718" s="38"/>
      <c r="AP718" s="38"/>
      <c r="AQ718" s="38"/>
    </row>
    <row r="719" spans="7:43" ht="15" customHeight="1" x14ac:dyDescent="0.55000000000000004">
      <c r="G719" s="39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8"/>
      <c r="AC719" s="38"/>
      <c r="AD719" s="38"/>
      <c r="AE719" s="38"/>
      <c r="AF719" s="38"/>
      <c r="AG719" s="38"/>
      <c r="AH719" s="38"/>
      <c r="AI719" s="38"/>
      <c r="AJ719" s="38"/>
      <c r="AK719" s="38"/>
      <c r="AL719" s="38"/>
      <c r="AM719" s="38"/>
      <c r="AN719" s="38"/>
      <c r="AO719" s="38"/>
      <c r="AP719" s="38"/>
      <c r="AQ719" s="38"/>
    </row>
    <row r="720" spans="7:43" ht="15" customHeight="1" x14ac:dyDescent="0.55000000000000004">
      <c r="G720" s="39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  <c r="AC720" s="38"/>
      <c r="AD720" s="38"/>
      <c r="AE720" s="38"/>
      <c r="AF720" s="38"/>
      <c r="AG720" s="38"/>
      <c r="AH720" s="38"/>
      <c r="AI720" s="38"/>
      <c r="AJ720" s="38"/>
      <c r="AK720" s="38"/>
      <c r="AL720" s="38"/>
      <c r="AM720" s="38"/>
      <c r="AN720" s="38"/>
      <c r="AO720" s="38"/>
      <c r="AP720" s="38"/>
      <c r="AQ720" s="38"/>
    </row>
    <row r="721" spans="7:43" ht="15" customHeight="1" x14ac:dyDescent="0.55000000000000004">
      <c r="G721" s="39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  <c r="AC721" s="38"/>
      <c r="AD721" s="38"/>
      <c r="AE721" s="38"/>
      <c r="AF721" s="38"/>
      <c r="AG721" s="38"/>
      <c r="AH721" s="38"/>
      <c r="AI721" s="38"/>
      <c r="AJ721" s="38"/>
      <c r="AK721" s="38"/>
      <c r="AL721" s="38"/>
      <c r="AM721" s="38"/>
      <c r="AN721" s="38"/>
      <c r="AO721" s="38"/>
      <c r="AP721" s="38"/>
      <c r="AQ721" s="38"/>
    </row>
    <row r="722" spans="7:43" ht="15" customHeight="1" x14ac:dyDescent="0.55000000000000004">
      <c r="G722" s="39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8"/>
      <c r="AC722" s="38"/>
      <c r="AD722" s="38"/>
      <c r="AE722" s="38"/>
      <c r="AF722" s="38"/>
      <c r="AG722" s="38"/>
      <c r="AH722" s="38"/>
      <c r="AI722" s="38"/>
      <c r="AJ722" s="38"/>
      <c r="AK722" s="38"/>
      <c r="AL722" s="38"/>
      <c r="AM722" s="38"/>
      <c r="AN722" s="38"/>
      <c r="AO722" s="38"/>
      <c r="AP722" s="38"/>
      <c r="AQ722" s="38"/>
    </row>
    <row r="723" spans="7:43" ht="15" customHeight="1" x14ac:dyDescent="0.55000000000000004">
      <c r="G723" s="39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  <c r="AC723" s="38"/>
      <c r="AD723" s="38"/>
      <c r="AE723" s="38"/>
      <c r="AF723" s="38"/>
      <c r="AG723" s="38"/>
      <c r="AH723" s="38"/>
      <c r="AI723" s="38"/>
      <c r="AJ723" s="38"/>
      <c r="AK723" s="38"/>
      <c r="AL723" s="38"/>
      <c r="AM723" s="38"/>
      <c r="AN723" s="38"/>
      <c r="AO723" s="38"/>
      <c r="AP723" s="38"/>
      <c r="AQ723" s="38"/>
    </row>
    <row r="724" spans="7:43" ht="15" customHeight="1" x14ac:dyDescent="0.55000000000000004">
      <c r="G724" s="39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  <c r="AC724" s="38"/>
      <c r="AD724" s="38"/>
      <c r="AE724" s="38"/>
      <c r="AF724" s="38"/>
      <c r="AG724" s="38"/>
      <c r="AH724" s="38"/>
      <c r="AI724" s="38"/>
      <c r="AJ724" s="38"/>
      <c r="AK724" s="38"/>
      <c r="AL724" s="38"/>
      <c r="AM724" s="38"/>
      <c r="AN724" s="38"/>
      <c r="AO724" s="38"/>
      <c r="AP724" s="38"/>
      <c r="AQ724" s="38"/>
    </row>
    <row r="725" spans="7:43" ht="15" customHeight="1" x14ac:dyDescent="0.55000000000000004">
      <c r="G725" s="39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  <c r="AC725" s="38"/>
      <c r="AD725" s="38"/>
      <c r="AE725" s="38"/>
      <c r="AF725" s="38"/>
      <c r="AG725" s="38"/>
      <c r="AH725" s="38"/>
      <c r="AI725" s="38"/>
      <c r="AJ725" s="38"/>
      <c r="AK725" s="38"/>
      <c r="AL725" s="38"/>
      <c r="AM725" s="38"/>
      <c r="AN725" s="38"/>
      <c r="AO725" s="38"/>
      <c r="AP725" s="38"/>
      <c r="AQ725" s="38"/>
    </row>
    <row r="726" spans="7:43" ht="15" customHeight="1" x14ac:dyDescent="0.55000000000000004">
      <c r="G726" s="39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8"/>
      <c r="AC726" s="38"/>
      <c r="AD726" s="38"/>
      <c r="AE726" s="38"/>
      <c r="AF726" s="38"/>
      <c r="AG726" s="38"/>
      <c r="AH726" s="38"/>
      <c r="AI726" s="38"/>
      <c r="AJ726" s="38"/>
      <c r="AK726" s="38"/>
      <c r="AL726" s="38"/>
      <c r="AM726" s="38"/>
      <c r="AN726" s="38"/>
      <c r="AO726" s="38"/>
      <c r="AP726" s="38"/>
      <c r="AQ726" s="38"/>
    </row>
    <row r="727" spans="7:43" ht="15" customHeight="1" x14ac:dyDescent="0.55000000000000004">
      <c r="G727" s="39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  <c r="AC727" s="38"/>
      <c r="AD727" s="38"/>
      <c r="AE727" s="38"/>
      <c r="AF727" s="38"/>
      <c r="AG727" s="38"/>
      <c r="AH727" s="38"/>
      <c r="AI727" s="38"/>
      <c r="AJ727" s="38"/>
      <c r="AK727" s="38"/>
      <c r="AL727" s="38"/>
      <c r="AM727" s="38"/>
      <c r="AN727" s="38"/>
      <c r="AO727" s="38"/>
      <c r="AP727" s="38"/>
      <c r="AQ727" s="38"/>
    </row>
    <row r="728" spans="7:43" ht="15" customHeight="1" x14ac:dyDescent="0.55000000000000004">
      <c r="G728" s="39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8"/>
      <c r="AC728" s="38"/>
      <c r="AD728" s="38"/>
      <c r="AE728" s="38"/>
      <c r="AF728" s="38"/>
      <c r="AG728" s="38"/>
      <c r="AH728" s="38"/>
      <c r="AI728" s="38"/>
      <c r="AJ728" s="38"/>
      <c r="AK728" s="38"/>
      <c r="AL728" s="38"/>
      <c r="AM728" s="38"/>
      <c r="AN728" s="38"/>
      <c r="AO728" s="38"/>
      <c r="AP728" s="38"/>
      <c r="AQ728" s="38"/>
    </row>
    <row r="729" spans="7:43" ht="15" customHeight="1" x14ac:dyDescent="0.55000000000000004">
      <c r="G729" s="39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8"/>
      <c r="AC729" s="38"/>
      <c r="AD729" s="38"/>
      <c r="AE729" s="38"/>
      <c r="AF729" s="38"/>
      <c r="AG729" s="38"/>
      <c r="AH729" s="38"/>
      <c r="AI729" s="38"/>
      <c r="AJ729" s="38"/>
      <c r="AK729" s="38"/>
      <c r="AL729" s="38"/>
      <c r="AM729" s="38"/>
      <c r="AN729" s="38"/>
      <c r="AO729" s="38"/>
      <c r="AP729" s="38"/>
      <c r="AQ729" s="38"/>
    </row>
    <row r="730" spans="7:43" ht="15" customHeight="1" x14ac:dyDescent="0.55000000000000004">
      <c r="G730" s="39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8"/>
      <c r="AC730" s="38"/>
      <c r="AD730" s="38"/>
      <c r="AE730" s="38"/>
      <c r="AF730" s="38"/>
      <c r="AG730" s="38"/>
      <c r="AH730" s="38"/>
      <c r="AI730" s="38"/>
      <c r="AJ730" s="38"/>
      <c r="AK730" s="38"/>
      <c r="AL730" s="38"/>
      <c r="AM730" s="38"/>
      <c r="AN730" s="38"/>
      <c r="AO730" s="38"/>
      <c r="AP730" s="38"/>
      <c r="AQ730" s="38"/>
    </row>
    <row r="731" spans="7:43" ht="15" customHeight="1" x14ac:dyDescent="0.55000000000000004">
      <c r="G731" s="39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8"/>
      <c r="AC731" s="38"/>
      <c r="AD731" s="38"/>
      <c r="AE731" s="38"/>
      <c r="AF731" s="38"/>
      <c r="AG731" s="38"/>
      <c r="AH731" s="38"/>
      <c r="AI731" s="38"/>
      <c r="AJ731" s="38"/>
      <c r="AK731" s="38"/>
      <c r="AL731" s="38"/>
      <c r="AM731" s="38"/>
      <c r="AN731" s="38"/>
      <c r="AO731" s="38"/>
      <c r="AP731" s="38"/>
      <c r="AQ731" s="38"/>
    </row>
    <row r="732" spans="7:43" ht="15" customHeight="1" x14ac:dyDescent="0.55000000000000004">
      <c r="G732" s="39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8"/>
      <c r="AC732" s="38"/>
      <c r="AD732" s="38"/>
      <c r="AE732" s="38"/>
      <c r="AF732" s="38"/>
      <c r="AG732" s="38"/>
      <c r="AH732" s="38"/>
      <c r="AI732" s="38"/>
      <c r="AJ732" s="38"/>
      <c r="AK732" s="38"/>
      <c r="AL732" s="38"/>
      <c r="AM732" s="38"/>
      <c r="AN732" s="38"/>
      <c r="AO732" s="38"/>
      <c r="AP732" s="38"/>
      <c r="AQ732" s="38"/>
    </row>
    <row r="733" spans="7:43" ht="15" customHeight="1" x14ac:dyDescent="0.55000000000000004">
      <c r="G733" s="39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8"/>
      <c r="AC733" s="38"/>
      <c r="AD733" s="38"/>
      <c r="AE733" s="38"/>
      <c r="AF733" s="38"/>
      <c r="AG733" s="38"/>
      <c r="AH733" s="38"/>
      <c r="AI733" s="38"/>
      <c r="AJ733" s="38"/>
      <c r="AK733" s="38"/>
      <c r="AL733" s="38"/>
      <c r="AM733" s="38"/>
      <c r="AN733" s="38"/>
      <c r="AO733" s="38"/>
      <c r="AP733" s="38"/>
      <c r="AQ733" s="38"/>
    </row>
    <row r="734" spans="7:43" ht="15" customHeight="1" x14ac:dyDescent="0.55000000000000004">
      <c r="G734" s="39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8"/>
      <c r="AC734" s="38"/>
      <c r="AD734" s="38"/>
      <c r="AE734" s="38"/>
      <c r="AF734" s="38"/>
      <c r="AG734" s="38"/>
      <c r="AH734" s="38"/>
      <c r="AI734" s="38"/>
      <c r="AJ734" s="38"/>
      <c r="AK734" s="38"/>
      <c r="AL734" s="38"/>
      <c r="AM734" s="38"/>
      <c r="AN734" s="38"/>
      <c r="AO734" s="38"/>
      <c r="AP734" s="38"/>
      <c r="AQ734" s="38"/>
    </row>
    <row r="735" spans="7:43" ht="15" customHeight="1" x14ac:dyDescent="0.55000000000000004">
      <c r="G735" s="39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8"/>
      <c r="AC735" s="38"/>
      <c r="AD735" s="38"/>
      <c r="AE735" s="38"/>
      <c r="AF735" s="38"/>
      <c r="AG735" s="38"/>
      <c r="AH735" s="38"/>
      <c r="AI735" s="38"/>
      <c r="AJ735" s="38"/>
      <c r="AK735" s="38"/>
      <c r="AL735" s="38"/>
      <c r="AM735" s="38"/>
      <c r="AN735" s="38"/>
      <c r="AO735" s="38"/>
      <c r="AP735" s="38"/>
      <c r="AQ735" s="38"/>
    </row>
    <row r="736" spans="7:43" ht="15" customHeight="1" x14ac:dyDescent="0.55000000000000004">
      <c r="G736" s="39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8"/>
      <c r="AC736" s="38"/>
      <c r="AD736" s="38"/>
      <c r="AE736" s="38"/>
      <c r="AF736" s="38"/>
      <c r="AG736" s="38"/>
      <c r="AH736" s="38"/>
      <c r="AI736" s="38"/>
      <c r="AJ736" s="38"/>
      <c r="AK736" s="38"/>
      <c r="AL736" s="38"/>
      <c r="AM736" s="38"/>
      <c r="AN736" s="38"/>
      <c r="AO736" s="38"/>
      <c r="AP736" s="38"/>
      <c r="AQ736" s="38"/>
    </row>
    <row r="737" spans="7:43" ht="15" customHeight="1" x14ac:dyDescent="0.55000000000000004">
      <c r="G737" s="39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  <c r="AC737" s="38"/>
      <c r="AD737" s="38"/>
      <c r="AE737" s="38"/>
      <c r="AF737" s="38"/>
      <c r="AG737" s="38"/>
      <c r="AH737" s="38"/>
      <c r="AI737" s="38"/>
      <c r="AJ737" s="38"/>
      <c r="AK737" s="38"/>
      <c r="AL737" s="38"/>
      <c r="AM737" s="38"/>
      <c r="AN737" s="38"/>
      <c r="AO737" s="38"/>
      <c r="AP737" s="38"/>
      <c r="AQ737" s="38"/>
    </row>
    <row r="738" spans="7:43" ht="15" customHeight="1" x14ac:dyDescent="0.55000000000000004">
      <c r="G738" s="39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8"/>
      <c r="AC738" s="38"/>
      <c r="AD738" s="38"/>
      <c r="AE738" s="38"/>
      <c r="AF738" s="38"/>
      <c r="AG738" s="38"/>
      <c r="AH738" s="38"/>
      <c r="AI738" s="38"/>
      <c r="AJ738" s="38"/>
      <c r="AK738" s="38"/>
      <c r="AL738" s="38"/>
      <c r="AM738" s="38"/>
      <c r="AN738" s="38"/>
      <c r="AO738" s="38"/>
      <c r="AP738" s="38"/>
      <c r="AQ738" s="38"/>
    </row>
    <row r="739" spans="7:43" ht="15" customHeight="1" x14ac:dyDescent="0.55000000000000004">
      <c r="G739" s="39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8"/>
      <c r="AC739" s="38"/>
      <c r="AD739" s="38"/>
      <c r="AE739" s="38"/>
      <c r="AF739" s="38"/>
      <c r="AG739" s="38"/>
      <c r="AH739" s="38"/>
      <c r="AI739" s="38"/>
      <c r="AJ739" s="38"/>
      <c r="AK739" s="38"/>
      <c r="AL739" s="38"/>
      <c r="AM739" s="38"/>
      <c r="AN739" s="38"/>
      <c r="AO739" s="38"/>
      <c r="AP739" s="38"/>
      <c r="AQ739" s="38"/>
    </row>
    <row r="740" spans="7:43" ht="15" customHeight="1" x14ac:dyDescent="0.55000000000000004">
      <c r="G740" s="39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8"/>
      <c r="AC740" s="38"/>
      <c r="AD740" s="38"/>
      <c r="AE740" s="38"/>
      <c r="AF740" s="38"/>
      <c r="AG740" s="38"/>
      <c r="AH740" s="38"/>
      <c r="AI740" s="38"/>
      <c r="AJ740" s="38"/>
      <c r="AK740" s="38"/>
      <c r="AL740" s="38"/>
      <c r="AM740" s="38"/>
      <c r="AN740" s="38"/>
      <c r="AO740" s="38"/>
      <c r="AP740" s="38"/>
      <c r="AQ740" s="38"/>
    </row>
    <row r="741" spans="7:43" ht="15" customHeight="1" x14ac:dyDescent="0.55000000000000004">
      <c r="G741" s="39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8"/>
      <c r="AC741" s="38"/>
      <c r="AD741" s="38"/>
      <c r="AE741" s="38"/>
      <c r="AF741" s="38"/>
      <c r="AG741" s="38"/>
      <c r="AH741" s="38"/>
      <c r="AI741" s="38"/>
      <c r="AJ741" s="38"/>
      <c r="AK741" s="38"/>
      <c r="AL741" s="38"/>
      <c r="AM741" s="38"/>
      <c r="AN741" s="38"/>
      <c r="AO741" s="38"/>
      <c r="AP741" s="38"/>
      <c r="AQ741" s="38"/>
    </row>
    <row r="742" spans="7:43" ht="15" customHeight="1" x14ac:dyDescent="0.55000000000000004">
      <c r="G742" s="39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8"/>
      <c r="AC742" s="38"/>
      <c r="AD742" s="38"/>
      <c r="AE742" s="38"/>
      <c r="AF742" s="38"/>
      <c r="AG742" s="38"/>
      <c r="AH742" s="38"/>
      <c r="AI742" s="38"/>
      <c r="AJ742" s="38"/>
      <c r="AK742" s="38"/>
      <c r="AL742" s="38"/>
      <c r="AM742" s="38"/>
      <c r="AN742" s="38"/>
      <c r="AO742" s="38"/>
      <c r="AP742" s="38"/>
      <c r="AQ742" s="38"/>
    </row>
    <row r="743" spans="7:43" ht="15" customHeight="1" x14ac:dyDescent="0.55000000000000004">
      <c r="G743" s="39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8"/>
      <c r="AC743" s="38"/>
      <c r="AD743" s="38"/>
      <c r="AE743" s="38"/>
      <c r="AF743" s="38"/>
      <c r="AG743" s="38"/>
      <c r="AH743" s="38"/>
      <c r="AI743" s="38"/>
      <c r="AJ743" s="38"/>
      <c r="AK743" s="38"/>
      <c r="AL743" s="38"/>
      <c r="AM743" s="38"/>
      <c r="AN743" s="38"/>
      <c r="AO743" s="38"/>
      <c r="AP743" s="38"/>
      <c r="AQ743" s="38"/>
    </row>
    <row r="744" spans="7:43" ht="15" customHeight="1" x14ac:dyDescent="0.55000000000000004">
      <c r="G744" s="39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8"/>
      <c r="AC744" s="38"/>
      <c r="AD744" s="38"/>
      <c r="AE744" s="38"/>
      <c r="AF744" s="38"/>
      <c r="AG744" s="38"/>
      <c r="AH744" s="38"/>
      <c r="AI744" s="38"/>
      <c r="AJ744" s="38"/>
      <c r="AK744" s="38"/>
      <c r="AL744" s="38"/>
      <c r="AM744" s="38"/>
      <c r="AN744" s="38"/>
      <c r="AO744" s="38"/>
      <c r="AP744" s="38"/>
      <c r="AQ744" s="38"/>
    </row>
    <row r="745" spans="7:43" ht="15" customHeight="1" x14ac:dyDescent="0.55000000000000004">
      <c r="G745" s="39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8"/>
      <c r="AC745" s="38"/>
      <c r="AD745" s="38"/>
      <c r="AE745" s="38"/>
      <c r="AF745" s="38"/>
      <c r="AG745" s="38"/>
      <c r="AH745" s="38"/>
      <c r="AI745" s="38"/>
      <c r="AJ745" s="38"/>
      <c r="AK745" s="38"/>
      <c r="AL745" s="38"/>
      <c r="AM745" s="38"/>
      <c r="AN745" s="38"/>
      <c r="AO745" s="38"/>
      <c r="AP745" s="38"/>
      <c r="AQ745" s="38"/>
    </row>
    <row r="746" spans="7:43" ht="15" customHeight="1" x14ac:dyDescent="0.55000000000000004">
      <c r="G746" s="39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8"/>
      <c r="AC746" s="38"/>
      <c r="AD746" s="38"/>
      <c r="AE746" s="38"/>
      <c r="AF746" s="38"/>
      <c r="AG746" s="38"/>
      <c r="AH746" s="38"/>
      <c r="AI746" s="38"/>
      <c r="AJ746" s="38"/>
      <c r="AK746" s="38"/>
      <c r="AL746" s="38"/>
      <c r="AM746" s="38"/>
      <c r="AN746" s="38"/>
      <c r="AO746" s="38"/>
      <c r="AP746" s="38"/>
      <c r="AQ746" s="38"/>
    </row>
    <row r="747" spans="7:43" ht="15" customHeight="1" x14ac:dyDescent="0.55000000000000004">
      <c r="G747" s="39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8"/>
      <c r="AC747" s="38"/>
      <c r="AD747" s="38"/>
      <c r="AE747" s="38"/>
      <c r="AF747" s="38"/>
      <c r="AG747" s="38"/>
      <c r="AH747" s="38"/>
      <c r="AI747" s="38"/>
      <c r="AJ747" s="38"/>
      <c r="AK747" s="38"/>
      <c r="AL747" s="38"/>
      <c r="AM747" s="38"/>
      <c r="AN747" s="38"/>
      <c r="AO747" s="38"/>
      <c r="AP747" s="38"/>
      <c r="AQ747" s="38"/>
    </row>
    <row r="748" spans="7:43" ht="15" customHeight="1" x14ac:dyDescent="0.55000000000000004">
      <c r="G748" s="39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8"/>
      <c r="AC748" s="38"/>
      <c r="AD748" s="38"/>
      <c r="AE748" s="38"/>
      <c r="AF748" s="38"/>
      <c r="AG748" s="38"/>
      <c r="AH748" s="38"/>
      <c r="AI748" s="38"/>
      <c r="AJ748" s="38"/>
      <c r="AK748" s="38"/>
      <c r="AL748" s="38"/>
      <c r="AM748" s="38"/>
      <c r="AN748" s="38"/>
      <c r="AO748" s="38"/>
      <c r="AP748" s="38"/>
      <c r="AQ748" s="38"/>
    </row>
    <row r="749" spans="7:43" ht="15" customHeight="1" x14ac:dyDescent="0.55000000000000004">
      <c r="G749" s="39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8"/>
      <c r="AC749" s="38"/>
      <c r="AD749" s="38"/>
      <c r="AE749" s="38"/>
      <c r="AF749" s="38"/>
      <c r="AG749" s="38"/>
      <c r="AH749" s="38"/>
      <c r="AI749" s="38"/>
      <c r="AJ749" s="38"/>
      <c r="AK749" s="38"/>
      <c r="AL749" s="38"/>
      <c r="AM749" s="38"/>
      <c r="AN749" s="38"/>
      <c r="AO749" s="38"/>
      <c r="AP749" s="38"/>
      <c r="AQ749" s="38"/>
    </row>
    <row r="750" spans="7:43" ht="15" customHeight="1" x14ac:dyDescent="0.55000000000000004">
      <c r="G750" s="39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8"/>
      <c r="AC750" s="38"/>
      <c r="AD750" s="38"/>
      <c r="AE750" s="38"/>
      <c r="AF750" s="38"/>
      <c r="AG750" s="38"/>
      <c r="AH750" s="38"/>
      <c r="AI750" s="38"/>
      <c r="AJ750" s="38"/>
      <c r="AK750" s="38"/>
      <c r="AL750" s="38"/>
      <c r="AM750" s="38"/>
      <c r="AN750" s="38"/>
      <c r="AO750" s="38"/>
      <c r="AP750" s="38"/>
      <c r="AQ750" s="38"/>
    </row>
    <row r="751" spans="7:43" ht="15" customHeight="1" x14ac:dyDescent="0.55000000000000004">
      <c r="G751" s="39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  <c r="AC751" s="38"/>
      <c r="AD751" s="38"/>
      <c r="AE751" s="38"/>
      <c r="AF751" s="38"/>
      <c r="AG751" s="38"/>
      <c r="AH751" s="38"/>
      <c r="AI751" s="38"/>
      <c r="AJ751" s="38"/>
      <c r="AK751" s="38"/>
      <c r="AL751" s="38"/>
      <c r="AM751" s="38"/>
      <c r="AN751" s="38"/>
      <c r="AO751" s="38"/>
      <c r="AP751" s="38"/>
      <c r="AQ751" s="38"/>
    </row>
    <row r="752" spans="7:43" ht="15" customHeight="1" x14ac:dyDescent="0.55000000000000004">
      <c r="G752" s="39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8"/>
      <c r="AC752" s="38"/>
      <c r="AD752" s="38"/>
      <c r="AE752" s="38"/>
      <c r="AF752" s="38"/>
      <c r="AG752" s="38"/>
      <c r="AH752" s="38"/>
      <c r="AI752" s="38"/>
      <c r="AJ752" s="38"/>
      <c r="AK752" s="38"/>
      <c r="AL752" s="38"/>
      <c r="AM752" s="38"/>
      <c r="AN752" s="38"/>
      <c r="AO752" s="38"/>
      <c r="AP752" s="38"/>
      <c r="AQ752" s="38"/>
    </row>
    <row r="753" spans="7:43" ht="15" customHeight="1" x14ac:dyDescent="0.55000000000000004">
      <c r="G753" s="39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  <c r="AC753" s="38"/>
      <c r="AD753" s="38"/>
      <c r="AE753" s="38"/>
      <c r="AF753" s="38"/>
      <c r="AG753" s="38"/>
      <c r="AH753" s="38"/>
      <c r="AI753" s="38"/>
      <c r="AJ753" s="38"/>
      <c r="AK753" s="38"/>
      <c r="AL753" s="38"/>
      <c r="AM753" s="38"/>
      <c r="AN753" s="38"/>
      <c r="AO753" s="38"/>
      <c r="AP753" s="38"/>
      <c r="AQ753" s="38"/>
    </row>
    <row r="754" spans="7:43" ht="15" customHeight="1" x14ac:dyDescent="0.55000000000000004">
      <c r="G754" s="39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8"/>
      <c r="AC754" s="38"/>
      <c r="AD754" s="38"/>
      <c r="AE754" s="38"/>
      <c r="AF754" s="38"/>
      <c r="AG754" s="38"/>
      <c r="AH754" s="38"/>
      <c r="AI754" s="38"/>
      <c r="AJ754" s="38"/>
      <c r="AK754" s="38"/>
      <c r="AL754" s="38"/>
      <c r="AM754" s="38"/>
      <c r="AN754" s="38"/>
      <c r="AO754" s="38"/>
      <c r="AP754" s="38"/>
      <c r="AQ754" s="38"/>
    </row>
    <row r="755" spans="7:43" ht="15" customHeight="1" x14ac:dyDescent="0.55000000000000004">
      <c r="G755" s="39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8"/>
      <c r="AC755" s="38"/>
      <c r="AD755" s="38"/>
      <c r="AE755" s="38"/>
      <c r="AF755" s="38"/>
      <c r="AG755" s="38"/>
      <c r="AH755" s="38"/>
      <c r="AI755" s="38"/>
      <c r="AJ755" s="38"/>
      <c r="AK755" s="38"/>
      <c r="AL755" s="38"/>
      <c r="AM755" s="38"/>
      <c r="AN755" s="38"/>
      <c r="AO755" s="38"/>
      <c r="AP755" s="38"/>
      <c r="AQ755" s="38"/>
    </row>
    <row r="756" spans="7:43" ht="15" customHeight="1" x14ac:dyDescent="0.55000000000000004">
      <c r="G756" s="39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8"/>
      <c r="AC756" s="38"/>
      <c r="AD756" s="38"/>
      <c r="AE756" s="38"/>
      <c r="AF756" s="38"/>
      <c r="AG756" s="38"/>
      <c r="AH756" s="38"/>
      <c r="AI756" s="38"/>
      <c r="AJ756" s="38"/>
      <c r="AK756" s="38"/>
      <c r="AL756" s="38"/>
      <c r="AM756" s="38"/>
      <c r="AN756" s="38"/>
      <c r="AO756" s="38"/>
      <c r="AP756" s="38"/>
      <c r="AQ756" s="38"/>
    </row>
    <row r="757" spans="7:43" ht="15" customHeight="1" x14ac:dyDescent="0.55000000000000004">
      <c r="G757" s="39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8"/>
      <c r="AC757" s="38"/>
      <c r="AD757" s="38"/>
      <c r="AE757" s="38"/>
      <c r="AF757" s="38"/>
      <c r="AG757" s="38"/>
      <c r="AH757" s="38"/>
      <c r="AI757" s="38"/>
      <c r="AJ757" s="38"/>
      <c r="AK757" s="38"/>
      <c r="AL757" s="38"/>
      <c r="AM757" s="38"/>
      <c r="AN757" s="38"/>
      <c r="AO757" s="38"/>
      <c r="AP757" s="38"/>
      <c r="AQ757" s="38"/>
    </row>
    <row r="758" spans="7:43" ht="15" customHeight="1" x14ac:dyDescent="0.55000000000000004">
      <c r="G758" s="39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8"/>
      <c r="AC758" s="38"/>
      <c r="AD758" s="38"/>
      <c r="AE758" s="38"/>
      <c r="AF758" s="38"/>
      <c r="AG758" s="38"/>
      <c r="AH758" s="38"/>
      <c r="AI758" s="38"/>
      <c r="AJ758" s="38"/>
      <c r="AK758" s="38"/>
      <c r="AL758" s="38"/>
      <c r="AM758" s="38"/>
      <c r="AN758" s="38"/>
      <c r="AO758" s="38"/>
      <c r="AP758" s="38"/>
      <c r="AQ758" s="38"/>
    </row>
    <row r="759" spans="7:43" ht="15" customHeight="1" x14ac:dyDescent="0.55000000000000004">
      <c r="G759" s="39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8"/>
      <c r="AC759" s="38"/>
      <c r="AD759" s="38"/>
      <c r="AE759" s="38"/>
      <c r="AF759" s="38"/>
      <c r="AG759" s="38"/>
      <c r="AH759" s="38"/>
      <c r="AI759" s="38"/>
      <c r="AJ759" s="38"/>
      <c r="AK759" s="38"/>
      <c r="AL759" s="38"/>
      <c r="AM759" s="38"/>
      <c r="AN759" s="38"/>
      <c r="AO759" s="38"/>
      <c r="AP759" s="38"/>
      <c r="AQ759" s="38"/>
    </row>
    <row r="760" spans="7:43" ht="15" customHeight="1" x14ac:dyDescent="0.55000000000000004">
      <c r="G760" s="39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  <c r="AC760" s="38"/>
      <c r="AD760" s="38"/>
      <c r="AE760" s="38"/>
      <c r="AF760" s="38"/>
      <c r="AG760" s="38"/>
      <c r="AH760" s="38"/>
      <c r="AI760" s="38"/>
      <c r="AJ760" s="38"/>
      <c r="AK760" s="38"/>
      <c r="AL760" s="38"/>
      <c r="AM760" s="38"/>
      <c r="AN760" s="38"/>
      <c r="AO760" s="38"/>
      <c r="AP760" s="38"/>
      <c r="AQ760" s="38"/>
    </row>
    <row r="761" spans="7:43" ht="15" customHeight="1" x14ac:dyDescent="0.55000000000000004">
      <c r="G761" s="39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  <c r="AC761" s="38"/>
      <c r="AD761" s="38"/>
      <c r="AE761" s="38"/>
      <c r="AF761" s="38"/>
      <c r="AG761" s="38"/>
      <c r="AH761" s="38"/>
      <c r="AI761" s="38"/>
      <c r="AJ761" s="38"/>
      <c r="AK761" s="38"/>
      <c r="AL761" s="38"/>
      <c r="AM761" s="38"/>
      <c r="AN761" s="38"/>
      <c r="AO761" s="38"/>
      <c r="AP761" s="38"/>
      <c r="AQ761" s="38"/>
    </row>
    <row r="762" spans="7:43" ht="15" customHeight="1" x14ac:dyDescent="0.55000000000000004">
      <c r="G762" s="39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8"/>
      <c r="AC762" s="38"/>
      <c r="AD762" s="38"/>
      <c r="AE762" s="38"/>
      <c r="AF762" s="38"/>
      <c r="AG762" s="38"/>
      <c r="AH762" s="38"/>
      <c r="AI762" s="38"/>
      <c r="AJ762" s="38"/>
      <c r="AK762" s="38"/>
      <c r="AL762" s="38"/>
      <c r="AM762" s="38"/>
      <c r="AN762" s="38"/>
      <c r="AO762" s="38"/>
      <c r="AP762" s="38"/>
      <c r="AQ762" s="38"/>
    </row>
    <row r="763" spans="7:43" ht="15" customHeight="1" x14ac:dyDescent="0.55000000000000004">
      <c r="G763" s="39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8"/>
      <c r="AC763" s="38"/>
      <c r="AD763" s="38"/>
      <c r="AE763" s="38"/>
      <c r="AF763" s="38"/>
      <c r="AG763" s="38"/>
      <c r="AH763" s="38"/>
      <c r="AI763" s="38"/>
      <c r="AJ763" s="38"/>
      <c r="AK763" s="38"/>
      <c r="AL763" s="38"/>
      <c r="AM763" s="38"/>
      <c r="AN763" s="38"/>
      <c r="AO763" s="38"/>
      <c r="AP763" s="38"/>
      <c r="AQ763" s="38"/>
    </row>
    <row r="764" spans="7:43" ht="15" customHeight="1" x14ac:dyDescent="0.55000000000000004">
      <c r="G764" s="39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8"/>
      <c r="AC764" s="38"/>
      <c r="AD764" s="38"/>
      <c r="AE764" s="38"/>
      <c r="AF764" s="38"/>
      <c r="AG764" s="38"/>
      <c r="AH764" s="38"/>
      <c r="AI764" s="38"/>
      <c r="AJ764" s="38"/>
      <c r="AK764" s="38"/>
      <c r="AL764" s="38"/>
      <c r="AM764" s="38"/>
      <c r="AN764" s="38"/>
      <c r="AO764" s="38"/>
      <c r="AP764" s="38"/>
      <c r="AQ764" s="38"/>
    </row>
    <row r="765" spans="7:43" ht="15" customHeight="1" x14ac:dyDescent="0.55000000000000004">
      <c r="G765" s="39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C765" s="38"/>
      <c r="AD765" s="38"/>
      <c r="AE765" s="38"/>
      <c r="AF765" s="38"/>
      <c r="AG765" s="38"/>
      <c r="AH765" s="38"/>
      <c r="AI765" s="38"/>
      <c r="AJ765" s="38"/>
      <c r="AK765" s="38"/>
      <c r="AL765" s="38"/>
      <c r="AM765" s="38"/>
      <c r="AN765" s="38"/>
      <c r="AO765" s="38"/>
      <c r="AP765" s="38"/>
      <c r="AQ765" s="38"/>
    </row>
    <row r="766" spans="7:43" ht="15" customHeight="1" x14ac:dyDescent="0.55000000000000004">
      <c r="G766" s="39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  <c r="AC766" s="38"/>
      <c r="AD766" s="38"/>
      <c r="AE766" s="38"/>
      <c r="AF766" s="38"/>
      <c r="AG766" s="38"/>
      <c r="AH766" s="38"/>
      <c r="AI766" s="38"/>
      <c r="AJ766" s="38"/>
      <c r="AK766" s="38"/>
      <c r="AL766" s="38"/>
      <c r="AM766" s="38"/>
      <c r="AN766" s="38"/>
      <c r="AO766" s="38"/>
      <c r="AP766" s="38"/>
      <c r="AQ766" s="38"/>
    </row>
    <row r="767" spans="7:43" ht="15" customHeight="1" x14ac:dyDescent="0.55000000000000004">
      <c r="G767" s="39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  <c r="AC767" s="38"/>
      <c r="AD767" s="38"/>
      <c r="AE767" s="38"/>
      <c r="AF767" s="38"/>
      <c r="AG767" s="38"/>
      <c r="AH767" s="38"/>
      <c r="AI767" s="38"/>
      <c r="AJ767" s="38"/>
      <c r="AK767" s="38"/>
      <c r="AL767" s="38"/>
      <c r="AM767" s="38"/>
      <c r="AN767" s="38"/>
      <c r="AO767" s="38"/>
      <c r="AP767" s="38"/>
      <c r="AQ767" s="38"/>
    </row>
    <row r="768" spans="7:43" ht="15" customHeight="1" x14ac:dyDescent="0.55000000000000004">
      <c r="G768" s="39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8"/>
      <c r="AC768" s="38"/>
      <c r="AD768" s="38"/>
      <c r="AE768" s="38"/>
      <c r="AF768" s="38"/>
      <c r="AG768" s="38"/>
      <c r="AH768" s="38"/>
      <c r="AI768" s="38"/>
      <c r="AJ768" s="38"/>
      <c r="AK768" s="38"/>
      <c r="AL768" s="38"/>
      <c r="AM768" s="38"/>
      <c r="AN768" s="38"/>
      <c r="AO768" s="38"/>
      <c r="AP768" s="38"/>
      <c r="AQ768" s="38"/>
    </row>
    <row r="769" spans="7:43" ht="15" customHeight="1" x14ac:dyDescent="0.55000000000000004">
      <c r="G769" s="39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  <c r="AC769" s="38"/>
      <c r="AD769" s="38"/>
      <c r="AE769" s="38"/>
      <c r="AF769" s="38"/>
      <c r="AG769" s="38"/>
      <c r="AH769" s="38"/>
      <c r="AI769" s="38"/>
      <c r="AJ769" s="38"/>
      <c r="AK769" s="38"/>
      <c r="AL769" s="38"/>
      <c r="AM769" s="38"/>
      <c r="AN769" s="38"/>
      <c r="AO769" s="38"/>
      <c r="AP769" s="38"/>
      <c r="AQ769" s="38"/>
    </row>
    <row r="770" spans="7:43" ht="15" customHeight="1" x14ac:dyDescent="0.55000000000000004">
      <c r="G770" s="39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8"/>
      <c r="AC770" s="38"/>
      <c r="AD770" s="38"/>
      <c r="AE770" s="38"/>
      <c r="AF770" s="38"/>
      <c r="AG770" s="38"/>
      <c r="AH770" s="38"/>
      <c r="AI770" s="38"/>
      <c r="AJ770" s="38"/>
      <c r="AK770" s="38"/>
      <c r="AL770" s="38"/>
      <c r="AM770" s="38"/>
      <c r="AN770" s="38"/>
      <c r="AO770" s="38"/>
      <c r="AP770" s="38"/>
      <c r="AQ770" s="38"/>
    </row>
    <row r="771" spans="7:43" ht="15" customHeight="1" x14ac:dyDescent="0.55000000000000004">
      <c r="G771" s="39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  <c r="AC771" s="38"/>
      <c r="AD771" s="38"/>
      <c r="AE771" s="38"/>
      <c r="AF771" s="38"/>
      <c r="AG771" s="38"/>
      <c r="AH771" s="38"/>
      <c r="AI771" s="38"/>
      <c r="AJ771" s="38"/>
      <c r="AK771" s="38"/>
      <c r="AL771" s="38"/>
      <c r="AM771" s="38"/>
      <c r="AN771" s="38"/>
      <c r="AO771" s="38"/>
      <c r="AP771" s="38"/>
      <c r="AQ771" s="38"/>
    </row>
    <row r="772" spans="7:43" ht="15" customHeight="1" x14ac:dyDescent="0.55000000000000004">
      <c r="G772" s="39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8"/>
      <c r="AC772" s="38"/>
      <c r="AD772" s="38"/>
      <c r="AE772" s="38"/>
      <c r="AF772" s="38"/>
      <c r="AG772" s="38"/>
      <c r="AH772" s="38"/>
      <c r="AI772" s="38"/>
      <c r="AJ772" s="38"/>
      <c r="AK772" s="38"/>
      <c r="AL772" s="38"/>
      <c r="AM772" s="38"/>
      <c r="AN772" s="38"/>
      <c r="AO772" s="38"/>
      <c r="AP772" s="38"/>
      <c r="AQ772" s="38"/>
    </row>
    <row r="773" spans="7:43" ht="15" customHeight="1" x14ac:dyDescent="0.55000000000000004">
      <c r="G773" s="39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8"/>
      <c r="AC773" s="38"/>
      <c r="AD773" s="38"/>
      <c r="AE773" s="38"/>
      <c r="AF773" s="38"/>
      <c r="AG773" s="38"/>
      <c r="AH773" s="38"/>
      <c r="AI773" s="38"/>
      <c r="AJ773" s="38"/>
      <c r="AK773" s="38"/>
      <c r="AL773" s="38"/>
      <c r="AM773" s="38"/>
      <c r="AN773" s="38"/>
      <c r="AO773" s="38"/>
      <c r="AP773" s="38"/>
      <c r="AQ773" s="38"/>
    </row>
    <row r="774" spans="7:43" ht="15" customHeight="1" x14ac:dyDescent="0.55000000000000004">
      <c r="G774" s="39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  <c r="AC774" s="38"/>
      <c r="AD774" s="38"/>
      <c r="AE774" s="38"/>
      <c r="AF774" s="38"/>
      <c r="AG774" s="38"/>
      <c r="AH774" s="38"/>
      <c r="AI774" s="38"/>
      <c r="AJ774" s="38"/>
      <c r="AK774" s="38"/>
      <c r="AL774" s="38"/>
      <c r="AM774" s="38"/>
      <c r="AN774" s="38"/>
      <c r="AO774" s="38"/>
      <c r="AP774" s="38"/>
      <c r="AQ774" s="38"/>
    </row>
    <row r="775" spans="7:43" ht="15" customHeight="1" x14ac:dyDescent="0.55000000000000004">
      <c r="G775" s="39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  <c r="AC775" s="38"/>
      <c r="AD775" s="38"/>
      <c r="AE775" s="38"/>
      <c r="AF775" s="38"/>
      <c r="AG775" s="38"/>
      <c r="AH775" s="38"/>
      <c r="AI775" s="38"/>
      <c r="AJ775" s="38"/>
      <c r="AK775" s="38"/>
      <c r="AL775" s="38"/>
      <c r="AM775" s="38"/>
      <c r="AN775" s="38"/>
      <c r="AO775" s="38"/>
      <c r="AP775" s="38"/>
      <c r="AQ775" s="38"/>
    </row>
    <row r="776" spans="7:43" ht="15" customHeight="1" x14ac:dyDescent="0.55000000000000004">
      <c r="G776" s="39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8"/>
      <c r="AC776" s="38"/>
      <c r="AD776" s="38"/>
      <c r="AE776" s="38"/>
      <c r="AF776" s="38"/>
      <c r="AG776" s="38"/>
      <c r="AH776" s="38"/>
      <c r="AI776" s="38"/>
      <c r="AJ776" s="38"/>
      <c r="AK776" s="38"/>
      <c r="AL776" s="38"/>
      <c r="AM776" s="38"/>
      <c r="AN776" s="38"/>
      <c r="AO776" s="38"/>
      <c r="AP776" s="38"/>
      <c r="AQ776" s="38"/>
    </row>
    <row r="777" spans="7:43" ht="15" customHeight="1" x14ac:dyDescent="0.55000000000000004">
      <c r="G777" s="39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  <c r="AC777" s="38"/>
      <c r="AD777" s="38"/>
      <c r="AE777" s="38"/>
      <c r="AF777" s="38"/>
      <c r="AG777" s="38"/>
      <c r="AH777" s="38"/>
      <c r="AI777" s="38"/>
      <c r="AJ777" s="38"/>
      <c r="AK777" s="38"/>
      <c r="AL777" s="38"/>
      <c r="AM777" s="38"/>
      <c r="AN777" s="38"/>
      <c r="AO777" s="38"/>
      <c r="AP777" s="38"/>
      <c r="AQ777" s="38"/>
    </row>
    <row r="778" spans="7:43" ht="15" customHeight="1" x14ac:dyDescent="0.55000000000000004">
      <c r="G778" s="39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8"/>
      <c r="AC778" s="38"/>
      <c r="AD778" s="38"/>
      <c r="AE778" s="38"/>
      <c r="AF778" s="38"/>
      <c r="AG778" s="38"/>
      <c r="AH778" s="38"/>
      <c r="AI778" s="38"/>
      <c r="AJ778" s="38"/>
      <c r="AK778" s="38"/>
      <c r="AL778" s="38"/>
      <c r="AM778" s="38"/>
      <c r="AN778" s="38"/>
      <c r="AO778" s="38"/>
      <c r="AP778" s="38"/>
      <c r="AQ778" s="38"/>
    </row>
    <row r="779" spans="7:43" ht="15" customHeight="1" x14ac:dyDescent="0.55000000000000004">
      <c r="G779" s="39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  <c r="AC779" s="38"/>
      <c r="AD779" s="38"/>
      <c r="AE779" s="38"/>
      <c r="AF779" s="38"/>
      <c r="AG779" s="38"/>
      <c r="AH779" s="38"/>
      <c r="AI779" s="38"/>
      <c r="AJ779" s="38"/>
      <c r="AK779" s="38"/>
      <c r="AL779" s="38"/>
      <c r="AM779" s="38"/>
      <c r="AN779" s="38"/>
      <c r="AO779" s="38"/>
      <c r="AP779" s="38"/>
      <c r="AQ779" s="38"/>
    </row>
    <row r="780" spans="7:43" ht="15" customHeight="1" x14ac:dyDescent="0.55000000000000004">
      <c r="G780" s="39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8"/>
      <c r="AC780" s="38"/>
      <c r="AD780" s="38"/>
      <c r="AE780" s="38"/>
      <c r="AF780" s="38"/>
      <c r="AG780" s="38"/>
      <c r="AH780" s="38"/>
      <c r="AI780" s="38"/>
      <c r="AJ780" s="38"/>
      <c r="AK780" s="38"/>
      <c r="AL780" s="38"/>
      <c r="AM780" s="38"/>
      <c r="AN780" s="38"/>
      <c r="AO780" s="38"/>
      <c r="AP780" s="38"/>
      <c r="AQ780" s="38"/>
    </row>
    <row r="781" spans="7:43" ht="15" customHeight="1" x14ac:dyDescent="0.55000000000000004">
      <c r="G781" s="39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8"/>
      <c r="AC781" s="38"/>
      <c r="AD781" s="38"/>
      <c r="AE781" s="38"/>
      <c r="AF781" s="38"/>
      <c r="AG781" s="38"/>
      <c r="AH781" s="38"/>
      <c r="AI781" s="38"/>
      <c r="AJ781" s="38"/>
      <c r="AK781" s="38"/>
      <c r="AL781" s="38"/>
      <c r="AM781" s="38"/>
      <c r="AN781" s="38"/>
      <c r="AO781" s="38"/>
      <c r="AP781" s="38"/>
      <c r="AQ781" s="38"/>
    </row>
    <row r="782" spans="7:43" ht="15" customHeight="1" x14ac:dyDescent="0.55000000000000004">
      <c r="G782" s="39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8"/>
      <c r="AC782" s="38"/>
      <c r="AD782" s="38"/>
      <c r="AE782" s="38"/>
      <c r="AF782" s="38"/>
      <c r="AG782" s="38"/>
      <c r="AH782" s="38"/>
      <c r="AI782" s="38"/>
      <c r="AJ782" s="38"/>
      <c r="AK782" s="38"/>
      <c r="AL782" s="38"/>
      <c r="AM782" s="38"/>
      <c r="AN782" s="38"/>
      <c r="AO782" s="38"/>
      <c r="AP782" s="38"/>
      <c r="AQ782" s="38"/>
    </row>
    <row r="783" spans="7:43" ht="15" customHeight="1" x14ac:dyDescent="0.55000000000000004">
      <c r="G783" s="39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8"/>
      <c r="AC783" s="38"/>
      <c r="AD783" s="38"/>
      <c r="AE783" s="38"/>
      <c r="AF783" s="38"/>
      <c r="AG783" s="38"/>
      <c r="AH783" s="38"/>
      <c r="AI783" s="38"/>
      <c r="AJ783" s="38"/>
      <c r="AK783" s="38"/>
      <c r="AL783" s="38"/>
      <c r="AM783" s="38"/>
      <c r="AN783" s="38"/>
      <c r="AO783" s="38"/>
      <c r="AP783" s="38"/>
      <c r="AQ783" s="38"/>
    </row>
    <row r="784" spans="7:43" ht="15" customHeight="1" x14ac:dyDescent="0.55000000000000004">
      <c r="G784" s="39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8"/>
      <c r="AC784" s="38"/>
      <c r="AD784" s="38"/>
      <c r="AE784" s="38"/>
      <c r="AF784" s="38"/>
      <c r="AG784" s="38"/>
      <c r="AH784" s="38"/>
      <c r="AI784" s="38"/>
      <c r="AJ784" s="38"/>
      <c r="AK784" s="38"/>
      <c r="AL784" s="38"/>
      <c r="AM784" s="38"/>
      <c r="AN784" s="38"/>
      <c r="AO784" s="38"/>
      <c r="AP784" s="38"/>
      <c r="AQ784" s="38"/>
    </row>
    <row r="785" spans="7:43" ht="15" customHeight="1" x14ac:dyDescent="0.55000000000000004">
      <c r="G785" s="39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  <c r="AC785" s="38"/>
      <c r="AD785" s="38"/>
      <c r="AE785" s="38"/>
      <c r="AF785" s="38"/>
      <c r="AG785" s="38"/>
      <c r="AH785" s="38"/>
      <c r="AI785" s="38"/>
      <c r="AJ785" s="38"/>
      <c r="AK785" s="38"/>
      <c r="AL785" s="38"/>
      <c r="AM785" s="38"/>
      <c r="AN785" s="38"/>
      <c r="AO785" s="38"/>
      <c r="AP785" s="38"/>
      <c r="AQ785" s="38"/>
    </row>
    <row r="786" spans="7:43" ht="15" customHeight="1" x14ac:dyDescent="0.55000000000000004">
      <c r="G786" s="39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8"/>
      <c r="AC786" s="38"/>
      <c r="AD786" s="38"/>
      <c r="AE786" s="38"/>
      <c r="AF786" s="38"/>
      <c r="AG786" s="38"/>
      <c r="AH786" s="38"/>
      <c r="AI786" s="38"/>
      <c r="AJ786" s="38"/>
      <c r="AK786" s="38"/>
      <c r="AL786" s="38"/>
      <c r="AM786" s="38"/>
      <c r="AN786" s="38"/>
      <c r="AO786" s="38"/>
      <c r="AP786" s="38"/>
      <c r="AQ786" s="38"/>
    </row>
    <row r="787" spans="7:43" ht="15" customHeight="1" x14ac:dyDescent="0.55000000000000004">
      <c r="G787" s="39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8"/>
      <c r="AC787" s="38"/>
      <c r="AD787" s="38"/>
      <c r="AE787" s="38"/>
      <c r="AF787" s="38"/>
      <c r="AG787" s="38"/>
      <c r="AH787" s="38"/>
      <c r="AI787" s="38"/>
      <c r="AJ787" s="38"/>
      <c r="AK787" s="38"/>
      <c r="AL787" s="38"/>
      <c r="AM787" s="38"/>
      <c r="AN787" s="38"/>
      <c r="AO787" s="38"/>
      <c r="AP787" s="38"/>
      <c r="AQ787" s="38"/>
    </row>
    <row r="788" spans="7:43" ht="15" customHeight="1" x14ac:dyDescent="0.55000000000000004">
      <c r="G788" s="39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8"/>
      <c r="AC788" s="38"/>
      <c r="AD788" s="38"/>
      <c r="AE788" s="38"/>
      <c r="AF788" s="38"/>
      <c r="AG788" s="38"/>
      <c r="AH788" s="38"/>
      <c r="AI788" s="38"/>
      <c r="AJ788" s="38"/>
      <c r="AK788" s="38"/>
      <c r="AL788" s="38"/>
      <c r="AM788" s="38"/>
      <c r="AN788" s="38"/>
      <c r="AO788" s="38"/>
      <c r="AP788" s="38"/>
      <c r="AQ788" s="38"/>
    </row>
    <row r="789" spans="7:43" ht="15" customHeight="1" x14ac:dyDescent="0.55000000000000004">
      <c r="G789" s="39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8"/>
      <c r="AC789" s="38"/>
      <c r="AD789" s="38"/>
      <c r="AE789" s="38"/>
      <c r="AF789" s="38"/>
      <c r="AG789" s="38"/>
      <c r="AH789" s="38"/>
      <c r="AI789" s="38"/>
      <c r="AJ789" s="38"/>
      <c r="AK789" s="38"/>
      <c r="AL789" s="38"/>
      <c r="AM789" s="38"/>
      <c r="AN789" s="38"/>
      <c r="AO789" s="38"/>
      <c r="AP789" s="38"/>
      <c r="AQ789" s="38"/>
    </row>
    <row r="790" spans="7:43" ht="15" customHeight="1" x14ac:dyDescent="0.55000000000000004">
      <c r="G790" s="39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8"/>
      <c r="AC790" s="38"/>
      <c r="AD790" s="38"/>
      <c r="AE790" s="38"/>
      <c r="AF790" s="38"/>
      <c r="AG790" s="38"/>
      <c r="AH790" s="38"/>
      <c r="AI790" s="38"/>
      <c r="AJ790" s="38"/>
      <c r="AK790" s="38"/>
      <c r="AL790" s="38"/>
      <c r="AM790" s="38"/>
      <c r="AN790" s="38"/>
      <c r="AO790" s="38"/>
      <c r="AP790" s="38"/>
      <c r="AQ790" s="38"/>
    </row>
    <row r="791" spans="7:43" ht="15" customHeight="1" x14ac:dyDescent="0.55000000000000004">
      <c r="G791" s="39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8"/>
      <c r="AC791" s="38"/>
      <c r="AD791" s="38"/>
      <c r="AE791" s="38"/>
      <c r="AF791" s="38"/>
      <c r="AG791" s="38"/>
      <c r="AH791" s="38"/>
      <c r="AI791" s="38"/>
      <c r="AJ791" s="38"/>
      <c r="AK791" s="38"/>
      <c r="AL791" s="38"/>
      <c r="AM791" s="38"/>
      <c r="AN791" s="38"/>
      <c r="AO791" s="38"/>
      <c r="AP791" s="38"/>
      <c r="AQ791" s="38"/>
    </row>
    <row r="792" spans="7:43" ht="15" customHeight="1" x14ac:dyDescent="0.55000000000000004">
      <c r="G792" s="39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8"/>
      <c r="AC792" s="38"/>
      <c r="AD792" s="38"/>
      <c r="AE792" s="38"/>
      <c r="AF792" s="38"/>
      <c r="AG792" s="38"/>
      <c r="AH792" s="38"/>
      <c r="AI792" s="38"/>
      <c r="AJ792" s="38"/>
      <c r="AK792" s="38"/>
      <c r="AL792" s="38"/>
      <c r="AM792" s="38"/>
      <c r="AN792" s="38"/>
      <c r="AO792" s="38"/>
      <c r="AP792" s="38"/>
      <c r="AQ792" s="38"/>
    </row>
    <row r="793" spans="7:43" ht="15" customHeight="1" x14ac:dyDescent="0.55000000000000004">
      <c r="G793" s="39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8"/>
      <c r="AC793" s="38"/>
      <c r="AD793" s="38"/>
      <c r="AE793" s="38"/>
      <c r="AF793" s="38"/>
      <c r="AG793" s="38"/>
      <c r="AH793" s="38"/>
      <c r="AI793" s="38"/>
      <c r="AJ793" s="38"/>
      <c r="AK793" s="38"/>
      <c r="AL793" s="38"/>
      <c r="AM793" s="38"/>
      <c r="AN793" s="38"/>
      <c r="AO793" s="38"/>
      <c r="AP793" s="38"/>
      <c r="AQ793" s="38"/>
    </row>
    <row r="794" spans="7:43" ht="15" customHeight="1" x14ac:dyDescent="0.55000000000000004">
      <c r="G794" s="39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8"/>
      <c r="AC794" s="38"/>
      <c r="AD794" s="38"/>
      <c r="AE794" s="38"/>
      <c r="AF794" s="38"/>
      <c r="AG794" s="38"/>
      <c r="AH794" s="38"/>
      <c r="AI794" s="38"/>
      <c r="AJ794" s="38"/>
      <c r="AK794" s="38"/>
      <c r="AL794" s="38"/>
      <c r="AM794" s="38"/>
      <c r="AN794" s="38"/>
      <c r="AO794" s="38"/>
      <c r="AP794" s="38"/>
      <c r="AQ794" s="38"/>
    </row>
    <row r="795" spans="7:43" ht="15" customHeight="1" x14ac:dyDescent="0.55000000000000004">
      <c r="G795" s="39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  <c r="AC795" s="38"/>
      <c r="AD795" s="38"/>
      <c r="AE795" s="38"/>
      <c r="AF795" s="38"/>
      <c r="AG795" s="38"/>
      <c r="AH795" s="38"/>
      <c r="AI795" s="38"/>
      <c r="AJ795" s="38"/>
      <c r="AK795" s="38"/>
      <c r="AL795" s="38"/>
      <c r="AM795" s="38"/>
      <c r="AN795" s="38"/>
      <c r="AO795" s="38"/>
      <c r="AP795" s="38"/>
      <c r="AQ795" s="38"/>
    </row>
    <row r="796" spans="7:43" ht="15" customHeight="1" x14ac:dyDescent="0.55000000000000004">
      <c r="G796" s="39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  <c r="AC796" s="38"/>
      <c r="AD796" s="38"/>
      <c r="AE796" s="38"/>
      <c r="AF796" s="38"/>
      <c r="AG796" s="38"/>
      <c r="AH796" s="38"/>
      <c r="AI796" s="38"/>
      <c r="AJ796" s="38"/>
      <c r="AK796" s="38"/>
      <c r="AL796" s="38"/>
      <c r="AM796" s="38"/>
      <c r="AN796" s="38"/>
      <c r="AO796" s="38"/>
      <c r="AP796" s="38"/>
      <c r="AQ796" s="38"/>
    </row>
    <row r="797" spans="7:43" ht="15" customHeight="1" x14ac:dyDescent="0.55000000000000004">
      <c r="G797" s="39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8"/>
      <c r="AC797" s="38"/>
      <c r="AD797" s="38"/>
      <c r="AE797" s="38"/>
      <c r="AF797" s="38"/>
      <c r="AG797" s="38"/>
      <c r="AH797" s="38"/>
      <c r="AI797" s="38"/>
      <c r="AJ797" s="38"/>
      <c r="AK797" s="38"/>
      <c r="AL797" s="38"/>
      <c r="AM797" s="38"/>
      <c r="AN797" s="38"/>
      <c r="AO797" s="38"/>
      <c r="AP797" s="38"/>
      <c r="AQ797" s="38"/>
    </row>
    <row r="798" spans="7:43" ht="15" customHeight="1" x14ac:dyDescent="0.55000000000000004">
      <c r="G798" s="39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8"/>
      <c r="AC798" s="38"/>
      <c r="AD798" s="38"/>
      <c r="AE798" s="38"/>
      <c r="AF798" s="38"/>
      <c r="AG798" s="38"/>
      <c r="AH798" s="38"/>
      <c r="AI798" s="38"/>
      <c r="AJ798" s="38"/>
      <c r="AK798" s="38"/>
      <c r="AL798" s="38"/>
      <c r="AM798" s="38"/>
      <c r="AN798" s="38"/>
      <c r="AO798" s="38"/>
      <c r="AP798" s="38"/>
      <c r="AQ798" s="38"/>
    </row>
    <row r="799" spans="7:43" ht="15" customHeight="1" x14ac:dyDescent="0.55000000000000004">
      <c r="G799" s="39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8"/>
      <c r="AC799" s="38"/>
      <c r="AD799" s="38"/>
      <c r="AE799" s="38"/>
      <c r="AF799" s="38"/>
      <c r="AG799" s="38"/>
      <c r="AH799" s="38"/>
      <c r="AI799" s="38"/>
      <c r="AJ799" s="38"/>
      <c r="AK799" s="38"/>
      <c r="AL799" s="38"/>
      <c r="AM799" s="38"/>
      <c r="AN799" s="38"/>
      <c r="AO799" s="38"/>
      <c r="AP799" s="38"/>
      <c r="AQ799" s="38"/>
    </row>
    <row r="800" spans="7:43" ht="15" customHeight="1" x14ac:dyDescent="0.55000000000000004">
      <c r="G800" s="39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8"/>
      <c r="AC800" s="38"/>
      <c r="AD800" s="38"/>
      <c r="AE800" s="38"/>
      <c r="AF800" s="38"/>
      <c r="AG800" s="38"/>
      <c r="AH800" s="38"/>
      <c r="AI800" s="38"/>
      <c r="AJ800" s="38"/>
      <c r="AK800" s="38"/>
      <c r="AL800" s="38"/>
      <c r="AM800" s="38"/>
      <c r="AN800" s="38"/>
      <c r="AO800" s="38"/>
      <c r="AP800" s="38"/>
      <c r="AQ800" s="38"/>
    </row>
    <row r="801" spans="7:43" ht="15" customHeight="1" x14ac:dyDescent="0.55000000000000004">
      <c r="G801" s="39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  <c r="AC801" s="38"/>
      <c r="AD801" s="38"/>
      <c r="AE801" s="38"/>
      <c r="AF801" s="38"/>
      <c r="AG801" s="38"/>
      <c r="AH801" s="38"/>
      <c r="AI801" s="38"/>
      <c r="AJ801" s="38"/>
      <c r="AK801" s="38"/>
      <c r="AL801" s="38"/>
      <c r="AM801" s="38"/>
      <c r="AN801" s="38"/>
      <c r="AO801" s="38"/>
      <c r="AP801" s="38"/>
      <c r="AQ801" s="38"/>
    </row>
    <row r="802" spans="7:43" ht="15" customHeight="1" x14ac:dyDescent="0.55000000000000004">
      <c r="G802" s="39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8"/>
      <c r="AC802" s="38"/>
      <c r="AD802" s="38"/>
      <c r="AE802" s="38"/>
      <c r="AF802" s="38"/>
      <c r="AG802" s="38"/>
      <c r="AH802" s="38"/>
      <c r="AI802" s="38"/>
      <c r="AJ802" s="38"/>
      <c r="AK802" s="38"/>
      <c r="AL802" s="38"/>
      <c r="AM802" s="38"/>
      <c r="AN802" s="38"/>
      <c r="AO802" s="38"/>
      <c r="AP802" s="38"/>
      <c r="AQ802" s="38"/>
    </row>
    <row r="803" spans="7:43" ht="15" customHeight="1" x14ac:dyDescent="0.55000000000000004">
      <c r="G803" s="39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  <c r="AC803" s="38"/>
      <c r="AD803" s="38"/>
      <c r="AE803" s="38"/>
      <c r="AF803" s="38"/>
      <c r="AG803" s="38"/>
      <c r="AH803" s="38"/>
      <c r="AI803" s="38"/>
      <c r="AJ803" s="38"/>
      <c r="AK803" s="38"/>
      <c r="AL803" s="38"/>
      <c r="AM803" s="38"/>
      <c r="AN803" s="38"/>
      <c r="AO803" s="38"/>
      <c r="AP803" s="38"/>
      <c r="AQ803" s="38"/>
    </row>
    <row r="804" spans="7:43" ht="15" customHeight="1" x14ac:dyDescent="0.55000000000000004">
      <c r="G804" s="39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8"/>
      <c r="AC804" s="38"/>
      <c r="AD804" s="38"/>
      <c r="AE804" s="38"/>
      <c r="AF804" s="38"/>
      <c r="AG804" s="38"/>
      <c r="AH804" s="38"/>
      <c r="AI804" s="38"/>
      <c r="AJ804" s="38"/>
      <c r="AK804" s="38"/>
      <c r="AL804" s="38"/>
      <c r="AM804" s="38"/>
      <c r="AN804" s="38"/>
      <c r="AO804" s="38"/>
      <c r="AP804" s="38"/>
      <c r="AQ804" s="38"/>
    </row>
    <row r="805" spans="7:43" ht="15" customHeight="1" x14ac:dyDescent="0.55000000000000004">
      <c r="G805" s="39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  <c r="AC805" s="38"/>
      <c r="AD805" s="38"/>
      <c r="AE805" s="38"/>
      <c r="AF805" s="38"/>
      <c r="AG805" s="38"/>
      <c r="AH805" s="38"/>
      <c r="AI805" s="38"/>
      <c r="AJ805" s="38"/>
      <c r="AK805" s="38"/>
      <c r="AL805" s="38"/>
      <c r="AM805" s="38"/>
      <c r="AN805" s="38"/>
      <c r="AO805" s="38"/>
      <c r="AP805" s="38"/>
      <c r="AQ805" s="38"/>
    </row>
    <row r="806" spans="7:43" ht="15" customHeight="1" x14ac:dyDescent="0.55000000000000004">
      <c r="G806" s="39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  <c r="AC806" s="38"/>
      <c r="AD806" s="38"/>
      <c r="AE806" s="38"/>
      <c r="AF806" s="38"/>
      <c r="AG806" s="38"/>
      <c r="AH806" s="38"/>
      <c r="AI806" s="38"/>
      <c r="AJ806" s="38"/>
      <c r="AK806" s="38"/>
      <c r="AL806" s="38"/>
      <c r="AM806" s="38"/>
      <c r="AN806" s="38"/>
      <c r="AO806" s="38"/>
      <c r="AP806" s="38"/>
      <c r="AQ806" s="38"/>
    </row>
    <row r="807" spans="7:43" ht="15" customHeight="1" x14ac:dyDescent="0.55000000000000004">
      <c r="G807" s="39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8"/>
      <c r="AC807" s="38"/>
      <c r="AD807" s="38"/>
      <c r="AE807" s="38"/>
      <c r="AF807" s="38"/>
      <c r="AG807" s="38"/>
      <c r="AH807" s="38"/>
      <c r="AI807" s="38"/>
      <c r="AJ807" s="38"/>
      <c r="AK807" s="38"/>
      <c r="AL807" s="38"/>
      <c r="AM807" s="38"/>
      <c r="AN807" s="38"/>
      <c r="AO807" s="38"/>
      <c r="AP807" s="38"/>
      <c r="AQ807" s="38"/>
    </row>
    <row r="808" spans="7:43" ht="15" customHeight="1" x14ac:dyDescent="0.55000000000000004">
      <c r="G808" s="39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8"/>
      <c r="AC808" s="38"/>
      <c r="AD808" s="38"/>
      <c r="AE808" s="38"/>
      <c r="AF808" s="38"/>
      <c r="AG808" s="38"/>
      <c r="AH808" s="38"/>
      <c r="AI808" s="38"/>
      <c r="AJ808" s="38"/>
      <c r="AK808" s="38"/>
      <c r="AL808" s="38"/>
      <c r="AM808" s="38"/>
      <c r="AN808" s="38"/>
      <c r="AO808" s="38"/>
      <c r="AP808" s="38"/>
      <c r="AQ808" s="38"/>
    </row>
    <row r="809" spans="7:43" ht="15" customHeight="1" x14ac:dyDescent="0.55000000000000004">
      <c r="G809" s="39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8"/>
      <c r="AC809" s="38"/>
      <c r="AD809" s="38"/>
      <c r="AE809" s="38"/>
      <c r="AF809" s="38"/>
      <c r="AG809" s="38"/>
      <c r="AH809" s="38"/>
      <c r="AI809" s="38"/>
      <c r="AJ809" s="38"/>
      <c r="AK809" s="38"/>
      <c r="AL809" s="38"/>
      <c r="AM809" s="38"/>
      <c r="AN809" s="38"/>
      <c r="AO809" s="38"/>
      <c r="AP809" s="38"/>
      <c r="AQ809" s="38"/>
    </row>
    <row r="810" spans="7:43" ht="15" customHeight="1" x14ac:dyDescent="0.55000000000000004">
      <c r="G810" s="39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8"/>
      <c r="AC810" s="38"/>
      <c r="AD810" s="38"/>
      <c r="AE810" s="38"/>
      <c r="AF810" s="38"/>
      <c r="AG810" s="38"/>
      <c r="AH810" s="38"/>
      <c r="AI810" s="38"/>
      <c r="AJ810" s="38"/>
      <c r="AK810" s="38"/>
      <c r="AL810" s="38"/>
      <c r="AM810" s="38"/>
      <c r="AN810" s="38"/>
      <c r="AO810" s="38"/>
      <c r="AP810" s="38"/>
      <c r="AQ810" s="38"/>
    </row>
    <row r="811" spans="7:43" ht="15" customHeight="1" x14ac:dyDescent="0.55000000000000004">
      <c r="G811" s="39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8"/>
      <c r="AC811" s="38"/>
      <c r="AD811" s="38"/>
      <c r="AE811" s="38"/>
      <c r="AF811" s="38"/>
      <c r="AG811" s="38"/>
      <c r="AH811" s="38"/>
      <c r="AI811" s="38"/>
      <c r="AJ811" s="38"/>
      <c r="AK811" s="38"/>
      <c r="AL811" s="38"/>
      <c r="AM811" s="38"/>
      <c r="AN811" s="38"/>
      <c r="AO811" s="38"/>
      <c r="AP811" s="38"/>
      <c r="AQ811" s="38"/>
    </row>
    <row r="812" spans="7:43" ht="15" customHeight="1" x14ac:dyDescent="0.55000000000000004">
      <c r="G812" s="39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8"/>
      <c r="AC812" s="38"/>
      <c r="AD812" s="38"/>
      <c r="AE812" s="38"/>
      <c r="AF812" s="38"/>
      <c r="AG812" s="38"/>
      <c r="AH812" s="38"/>
      <c r="AI812" s="38"/>
      <c r="AJ812" s="38"/>
      <c r="AK812" s="38"/>
      <c r="AL812" s="38"/>
      <c r="AM812" s="38"/>
      <c r="AN812" s="38"/>
      <c r="AO812" s="38"/>
      <c r="AP812" s="38"/>
      <c r="AQ812" s="38"/>
    </row>
    <row r="813" spans="7:43" ht="15" customHeight="1" x14ac:dyDescent="0.55000000000000004">
      <c r="G813" s="39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  <c r="AC813" s="38"/>
      <c r="AD813" s="38"/>
      <c r="AE813" s="38"/>
      <c r="AF813" s="38"/>
      <c r="AG813" s="38"/>
      <c r="AH813" s="38"/>
      <c r="AI813" s="38"/>
      <c r="AJ813" s="38"/>
      <c r="AK813" s="38"/>
      <c r="AL813" s="38"/>
      <c r="AM813" s="38"/>
      <c r="AN813" s="38"/>
      <c r="AO813" s="38"/>
      <c r="AP813" s="38"/>
      <c r="AQ813" s="38"/>
    </row>
    <row r="814" spans="7:43" ht="15" customHeight="1" x14ac:dyDescent="0.55000000000000004">
      <c r="G814" s="39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8"/>
      <c r="AC814" s="38"/>
      <c r="AD814" s="38"/>
      <c r="AE814" s="38"/>
      <c r="AF814" s="38"/>
      <c r="AG814" s="38"/>
      <c r="AH814" s="38"/>
      <c r="AI814" s="38"/>
      <c r="AJ814" s="38"/>
      <c r="AK814" s="38"/>
      <c r="AL814" s="38"/>
      <c r="AM814" s="38"/>
      <c r="AN814" s="38"/>
      <c r="AO814" s="38"/>
      <c r="AP814" s="38"/>
      <c r="AQ814" s="38"/>
    </row>
    <row r="815" spans="7:43" ht="15" customHeight="1" x14ac:dyDescent="0.55000000000000004">
      <c r="G815" s="39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  <c r="AD815" s="38"/>
      <c r="AE815" s="38"/>
      <c r="AF815" s="38"/>
      <c r="AG815" s="38"/>
      <c r="AH815" s="38"/>
      <c r="AI815" s="38"/>
      <c r="AJ815" s="38"/>
      <c r="AK815" s="38"/>
      <c r="AL815" s="38"/>
      <c r="AM815" s="38"/>
      <c r="AN815" s="38"/>
      <c r="AO815" s="38"/>
      <c r="AP815" s="38"/>
      <c r="AQ815" s="38"/>
    </row>
    <row r="816" spans="7:43" ht="15" customHeight="1" x14ac:dyDescent="0.55000000000000004">
      <c r="G816" s="39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8"/>
      <c r="AC816" s="38"/>
      <c r="AD816" s="38"/>
      <c r="AE816" s="38"/>
      <c r="AF816" s="38"/>
      <c r="AG816" s="38"/>
      <c r="AH816" s="38"/>
      <c r="AI816" s="38"/>
      <c r="AJ816" s="38"/>
      <c r="AK816" s="38"/>
      <c r="AL816" s="38"/>
      <c r="AM816" s="38"/>
      <c r="AN816" s="38"/>
      <c r="AO816" s="38"/>
      <c r="AP816" s="38"/>
      <c r="AQ816" s="38"/>
    </row>
    <row r="817" spans="7:43" ht="15" customHeight="1" x14ac:dyDescent="0.55000000000000004">
      <c r="G817" s="39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  <c r="AC817" s="38"/>
      <c r="AD817" s="38"/>
      <c r="AE817" s="38"/>
      <c r="AF817" s="38"/>
      <c r="AG817" s="38"/>
      <c r="AH817" s="38"/>
      <c r="AI817" s="38"/>
      <c r="AJ817" s="38"/>
      <c r="AK817" s="38"/>
      <c r="AL817" s="38"/>
      <c r="AM817" s="38"/>
      <c r="AN817" s="38"/>
      <c r="AO817" s="38"/>
      <c r="AP817" s="38"/>
      <c r="AQ817" s="38"/>
    </row>
    <row r="818" spans="7:43" ht="15" customHeight="1" x14ac:dyDescent="0.55000000000000004">
      <c r="G818" s="39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8"/>
      <c r="AC818" s="38"/>
      <c r="AD818" s="38"/>
      <c r="AE818" s="38"/>
      <c r="AF818" s="38"/>
      <c r="AG818" s="38"/>
      <c r="AH818" s="38"/>
      <c r="AI818" s="38"/>
      <c r="AJ818" s="38"/>
      <c r="AK818" s="38"/>
      <c r="AL818" s="38"/>
      <c r="AM818" s="38"/>
      <c r="AN818" s="38"/>
      <c r="AO818" s="38"/>
      <c r="AP818" s="38"/>
      <c r="AQ818" s="38"/>
    </row>
    <row r="819" spans="7:43" ht="15" customHeight="1" x14ac:dyDescent="0.55000000000000004">
      <c r="G819" s="39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8"/>
      <c r="AC819" s="38"/>
      <c r="AD819" s="38"/>
      <c r="AE819" s="38"/>
      <c r="AF819" s="38"/>
      <c r="AG819" s="38"/>
      <c r="AH819" s="38"/>
      <c r="AI819" s="38"/>
      <c r="AJ819" s="38"/>
      <c r="AK819" s="38"/>
      <c r="AL819" s="38"/>
      <c r="AM819" s="38"/>
      <c r="AN819" s="38"/>
      <c r="AO819" s="38"/>
      <c r="AP819" s="38"/>
      <c r="AQ819" s="38"/>
    </row>
    <row r="820" spans="7:43" ht="15" customHeight="1" x14ac:dyDescent="0.55000000000000004">
      <c r="G820" s="39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8"/>
      <c r="AC820" s="38"/>
      <c r="AD820" s="38"/>
      <c r="AE820" s="38"/>
      <c r="AF820" s="38"/>
      <c r="AG820" s="38"/>
      <c r="AH820" s="38"/>
      <c r="AI820" s="38"/>
      <c r="AJ820" s="38"/>
      <c r="AK820" s="38"/>
      <c r="AL820" s="38"/>
      <c r="AM820" s="38"/>
      <c r="AN820" s="38"/>
      <c r="AO820" s="38"/>
      <c r="AP820" s="38"/>
      <c r="AQ820" s="38"/>
    </row>
    <row r="821" spans="7:43" ht="15" customHeight="1" x14ac:dyDescent="0.55000000000000004">
      <c r="G821" s="39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8"/>
      <c r="AC821" s="38"/>
      <c r="AD821" s="38"/>
      <c r="AE821" s="38"/>
      <c r="AF821" s="38"/>
      <c r="AG821" s="38"/>
      <c r="AH821" s="38"/>
      <c r="AI821" s="38"/>
      <c r="AJ821" s="38"/>
      <c r="AK821" s="38"/>
      <c r="AL821" s="38"/>
      <c r="AM821" s="38"/>
      <c r="AN821" s="38"/>
      <c r="AO821" s="38"/>
      <c r="AP821" s="38"/>
      <c r="AQ821" s="38"/>
    </row>
    <row r="822" spans="7:43" ht="15" customHeight="1" x14ac:dyDescent="0.55000000000000004">
      <c r="G822" s="39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8"/>
      <c r="AC822" s="38"/>
      <c r="AD822" s="38"/>
      <c r="AE822" s="38"/>
      <c r="AF822" s="38"/>
      <c r="AG822" s="38"/>
      <c r="AH822" s="38"/>
      <c r="AI822" s="38"/>
      <c r="AJ822" s="38"/>
      <c r="AK822" s="38"/>
      <c r="AL822" s="38"/>
      <c r="AM822" s="38"/>
      <c r="AN822" s="38"/>
      <c r="AO822" s="38"/>
      <c r="AP822" s="38"/>
      <c r="AQ822" s="38"/>
    </row>
    <row r="823" spans="7:43" ht="15" customHeight="1" x14ac:dyDescent="0.55000000000000004">
      <c r="G823" s="39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8"/>
      <c r="AC823" s="38"/>
      <c r="AD823" s="38"/>
      <c r="AE823" s="38"/>
      <c r="AF823" s="38"/>
      <c r="AG823" s="38"/>
      <c r="AH823" s="38"/>
      <c r="AI823" s="38"/>
      <c r="AJ823" s="38"/>
      <c r="AK823" s="38"/>
      <c r="AL823" s="38"/>
      <c r="AM823" s="38"/>
      <c r="AN823" s="38"/>
      <c r="AO823" s="38"/>
      <c r="AP823" s="38"/>
      <c r="AQ823" s="38"/>
    </row>
    <row r="824" spans="7:43" ht="15" customHeight="1" x14ac:dyDescent="0.55000000000000004">
      <c r="G824" s="39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8"/>
      <c r="AC824" s="38"/>
      <c r="AD824" s="38"/>
      <c r="AE824" s="38"/>
      <c r="AF824" s="38"/>
      <c r="AG824" s="38"/>
      <c r="AH824" s="38"/>
      <c r="AI824" s="38"/>
      <c r="AJ824" s="38"/>
      <c r="AK824" s="38"/>
      <c r="AL824" s="38"/>
      <c r="AM824" s="38"/>
      <c r="AN824" s="38"/>
      <c r="AO824" s="38"/>
      <c r="AP824" s="38"/>
      <c r="AQ824" s="38"/>
    </row>
    <row r="825" spans="7:43" ht="15" customHeight="1" x14ac:dyDescent="0.55000000000000004">
      <c r="G825" s="39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8"/>
      <c r="AC825" s="38"/>
      <c r="AD825" s="38"/>
      <c r="AE825" s="38"/>
      <c r="AF825" s="38"/>
      <c r="AG825" s="38"/>
      <c r="AH825" s="38"/>
      <c r="AI825" s="38"/>
      <c r="AJ825" s="38"/>
      <c r="AK825" s="38"/>
      <c r="AL825" s="38"/>
      <c r="AM825" s="38"/>
      <c r="AN825" s="38"/>
      <c r="AO825" s="38"/>
      <c r="AP825" s="38"/>
      <c r="AQ825" s="38"/>
    </row>
    <row r="826" spans="7:43" ht="15" customHeight="1" x14ac:dyDescent="0.55000000000000004">
      <c r="G826" s="39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8"/>
      <c r="AC826" s="38"/>
      <c r="AD826" s="38"/>
      <c r="AE826" s="38"/>
      <c r="AF826" s="38"/>
      <c r="AG826" s="38"/>
      <c r="AH826" s="38"/>
      <c r="AI826" s="38"/>
      <c r="AJ826" s="38"/>
      <c r="AK826" s="38"/>
      <c r="AL826" s="38"/>
      <c r="AM826" s="38"/>
      <c r="AN826" s="38"/>
      <c r="AO826" s="38"/>
      <c r="AP826" s="38"/>
      <c r="AQ826" s="38"/>
    </row>
    <row r="827" spans="7:43" ht="15" customHeight="1" x14ac:dyDescent="0.55000000000000004">
      <c r="G827" s="39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8"/>
      <c r="AC827" s="38"/>
      <c r="AD827" s="38"/>
      <c r="AE827" s="38"/>
      <c r="AF827" s="38"/>
      <c r="AG827" s="38"/>
      <c r="AH827" s="38"/>
      <c r="AI827" s="38"/>
      <c r="AJ827" s="38"/>
      <c r="AK827" s="38"/>
      <c r="AL827" s="38"/>
      <c r="AM827" s="38"/>
      <c r="AN827" s="38"/>
      <c r="AO827" s="38"/>
      <c r="AP827" s="38"/>
      <c r="AQ827" s="38"/>
    </row>
    <row r="828" spans="7:43" ht="15" customHeight="1" x14ac:dyDescent="0.55000000000000004">
      <c r="G828" s="39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8"/>
      <c r="AC828" s="38"/>
      <c r="AD828" s="38"/>
      <c r="AE828" s="38"/>
      <c r="AF828" s="38"/>
      <c r="AG828" s="38"/>
      <c r="AH828" s="38"/>
      <c r="AI828" s="38"/>
      <c r="AJ828" s="38"/>
      <c r="AK828" s="38"/>
      <c r="AL828" s="38"/>
      <c r="AM828" s="38"/>
      <c r="AN828" s="38"/>
      <c r="AO828" s="38"/>
      <c r="AP828" s="38"/>
      <c r="AQ828" s="38"/>
    </row>
    <row r="829" spans="7:43" ht="15" customHeight="1" x14ac:dyDescent="0.55000000000000004">
      <c r="G829" s="39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  <c r="AC829" s="38"/>
      <c r="AD829" s="38"/>
      <c r="AE829" s="38"/>
      <c r="AF829" s="38"/>
      <c r="AG829" s="38"/>
      <c r="AH829" s="38"/>
      <c r="AI829" s="38"/>
      <c r="AJ829" s="38"/>
      <c r="AK829" s="38"/>
      <c r="AL829" s="38"/>
      <c r="AM829" s="38"/>
      <c r="AN829" s="38"/>
      <c r="AO829" s="38"/>
      <c r="AP829" s="38"/>
      <c r="AQ829" s="38"/>
    </row>
    <row r="830" spans="7:43" ht="15" customHeight="1" x14ac:dyDescent="0.55000000000000004">
      <c r="G830" s="39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8"/>
      <c r="AC830" s="38"/>
      <c r="AD830" s="38"/>
      <c r="AE830" s="38"/>
      <c r="AF830" s="38"/>
      <c r="AG830" s="38"/>
      <c r="AH830" s="38"/>
      <c r="AI830" s="38"/>
      <c r="AJ830" s="38"/>
      <c r="AK830" s="38"/>
      <c r="AL830" s="38"/>
      <c r="AM830" s="38"/>
      <c r="AN830" s="38"/>
      <c r="AO830" s="38"/>
      <c r="AP830" s="38"/>
      <c r="AQ830" s="38"/>
    </row>
    <row r="831" spans="7:43" ht="15" customHeight="1" x14ac:dyDescent="0.55000000000000004">
      <c r="G831" s="39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8"/>
      <c r="AC831" s="38"/>
      <c r="AD831" s="38"/>
      <c r="AE831" s="38"/>
      <c r="AF831" s="38"/>
      <c r="AG831" s="38"/>
      <c r="AH831" s="38"/>
      <c r="AI831" s="38"/>
      <c r="AJ831" s="38"/>
      <c r="AK831" s="38"/>
      <c r="AL831" s="38"/>
      <c r="AM831" s="38"/>
      <c r="AN831" s="38"/>
      <c r="AO831" s="38"/>
      <c r="AP831" s="38"/>
      <c r="AQ831" s="38"/>
    </row>
    <row r="832" spans="7:43" ht="15" customHeight="1" x14ac:dyDescent="0.55000000000000004">
      <c r="G832" s="39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8"/>
      <c r="AC832" s="38"/>
      <c r="AD832" s="38"/>
      <c r="AE832" s="38"/>
      <c r="AF832" s="38"/>
      <c r="AG832" s="38"/>
      <c r="AH832" s="38"/>
      <c r="AI832" s="38"/>
      <c r="AJ832" s="38"/>
      <c r="AK832" s="38"/>
      <c r="AL832" s="38"/>
      <c r="AM832" s="38"/>
      <c r="AN832" s="38"/>
      <c r="AO832" s="38"/>
      <c r="AP832" s="38"/>
      <c r="AQ832" s="38"/>
    </row>
    <row r="833" spans="7:43" ht="15" customHeight="1" x14ac:dyDescent="0.55000000000000004">
      <c r="G833" s="39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  <c r="AC833" s="38"/>
      <c r="AD833" s="38"/>
      <c r="AE833" s="38"/>
      <c r="AF833" s="38"/>
      <c r="AG833" s="38"/>
      <c r="AH833" s="38"/>
      <c r="AI833" s="38"/>
      <c r="AJ833" s="38"/>
      <c r="AK833" s="38"/>
      <c r="AL833" s="38"/>
      <c r="AM833" s="38"/>
      <c r="AN833" s="38"/>
      <c r="AO833" s="38"/>
      <c r="AP833" s="38"/>
      <c r="AQ833" s="38"/>
    </row>
    <row r="834" spans="7:43" ht="15" customHeight="1" x14ac:dyDescent="0.55000000000000004">
      <c r="G834" s="39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8"/>
      <c r="AC834" s="38"/>
      <c r="AD834" s="38"/>
      <c r="AE834" s="38"/>
      <c r="AF834" s="38"/>
      <c r="AG834" s="38"/>
      <c r="AH834" s="38"/>
      <c r="AI834" s="38"/>
      <c r="AJ834" s="38"/>
      <c r="AK834" s="38"/>
      <c r="AL834" s="38"/>
      <c r="AM834" s="38"/>
      <c r="AN834" s="38"/>
      <c r="AO834" s="38"/>
      <c r="AP834" s="38"/>
      <c r="AQ834" s="38"/>
    </row>
    <row r="835" spans="7:43" ht="15" customHeight="1" x14ac:dyDescent="0.55000000000000004">
      <c r="G835" s="39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8"/>
      <c r="AC835" s="38"/>
      <c r="AD835" s="38"/>
      <c r="AE835" s="38"/>
      <c r="AF835" s="38"/>
      <c r="AG835" s="38"/>
      <c r="AH835" s="38"/>
      <c r="AI835" s="38"/>
      <c r="AJ835" s="38"/>
      <c r="AK835" s="38"/>
      <c r="AL835" s="38"/>
      <c r="AM835" s="38"/>
      <c r="AN835" s="38"/>
      <c r="AO835" s="38"/>
      <c r="AP835" s="38"/>
      <c r="AQ835" s="38"/>
    </row>
    <row r="836" spans="7:43" ht="15" customHeight="1" x14ac:dyDescent="0.55000000000000004">
      <c r="G836" s="39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  <c r="AC836" s="38"/>
      <c r="AD836" s="38"/>
      <c r="AE836" s="38"/>
      <c r="AF836" s="38"/>
      <c r="AG836" s="38"/>
      <c r="AH836" s="38"/>
      <c r="AI836" s="38"/>
      <c r="AJ836" s="38"/>
      <c r="AK836" s="38"/>
      <c r="AL836" s="38"/>
      <c r="AM836" s="38"/>
      <c r="AN836" s="38"/>
      <c r="AO836" s="38"/>
      <c r="AP836" s="38"/>
      <c r="AQ836" s="38"/>
    </row>
    <row r="837" spans="7:43" ht="15" customHeight="1" x14ac:dyDescent="0.55000000000000004">
      <c r="G837" s="39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8"/>
      <c r="AC837" s="38"/>
      <c r="AD837" s="38"/>
      <c r="AE837" s="38"/>
      <c r="AF837" s="38"/>
      <c r="AG837" s="38"/>
      <c r="AH837" s="38"/>
      <c r="AI837" s="38"/>
      <c r="AJ837" s="38"/>
      <c r="AK837" s="38"/>
      <c r="AL837" s="38"/>
      <c r="AM837" s="38"/>
      <c r="AN837" s="38"/>
      <c r="AO837" s="38"/>
      <c r="AP837" s="38"/>
      <c r="AQ837" s="38"/>
    </row>
    <row r="838" spans="7:43" ht="15" customHeight="1" x14ac:dyDescent="0.55000000000000004">
      <c r="G838" s="39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8"/>
      <c r="AC838" s="38"/>
      <c r="AD838" s="38"/>
      <c r="AE838" s="38"/>
      <c r="AF838" s="38"/>
      <c r="AG838" s="38"/>
      <c r="AH838" s="38"/>
      <c r="AI838" s="38"/>
      <c r="AJ838" s="38"/>
      <c r="AK838" s="38"/>
      <c r="AL838" s="38"/>
      <c r="AM838" s="38"/>
      <c r="AN838" s="38"/>
      <c r="AO838" s="38"/>
      <c r="AP838" s="38"/>
      <c r="AQ838" s="38"/>
    </row>
    <row r="839" spans="7:43" ht="15" customHeight="1" x14ac:dyDescent="0.55000000000000004">
      <c r="G839" s="39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8"/>
      <c r="AC839" s="38"/>
      <c r="AD839" s="38"/>
      <c r="AE839" s="38"/>
      <c r="AF839" s="38"/>
      <c r="AG839" s="38"/>
      <c r="AH839" s="38"/>
      <c r="AI839" s="38"/>
      <c r="AJ839" s="38"/>
      <c r="AK839" s="38"/>
      <c r="AL839" s="38"/>
      <c r="AM839" s="38"/>
      <c r="AN839" s="38"/>
      <c r="AO839" s="38"/>
      <c r="AP839" s="38"/>
      <c r="AQ839" s="38"/>
    </row>
    <row r="840" spans="7:43" ht="15" customHeight="1" x14ac:dyDescent="0.55000000000000004">
      <c r="G840" s="39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8"/>
      <c r="AC840" s="38"/>
      <c r="AD840" s="38"/>
      <c r="AE840" s="38"/>
      <c r="AF840" s="38"/>
      <c r="AG840" s="38"/>
      <c r="AH840" s="38"/>
      <c r="AI840" s="38"/>
      <c r="AJ840" s="38"/>
      <c r="AK840" s="38"/>
      <c r="AL840" s="38"/>
      <c r="AM840" s="38"/>
      <c r="AN840" s="38"/>
      <c r="AO840" s="38"/>
      <c r="AP840" s="38"/>
      <c r="AQ840" s="38"/>
    </row>
    <row r="841" spans="7:43" ht="15" customHeight="1" x14ac:dyDescent="0.55000000000000004">
      <c r="G841" s="39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8"/>
      <c r="AC841" s="38"/>
      <c r="AD841" s="38"/>
      <c r="AE841" s="38"/>
      <c r="AF841" s="38"/>
      <c r="AG841" s="38"/>
      <c r="AH841" s="38"/>
      <c r="AI841" s="38"/>
      <c r="AJ841" s="38"/>
      <c r="AK841" s="38"/>
      <c r="AL841" s="38"/>
      <c r="AM841" s="38"/>
      <c r="AN841" s="38"/>
      <c r="AO841" s="38"/>
      <c r="AP841" s="38"/>
      <c r="AQ841" s="38"/>
    </row>
    <row r="842" spans="7:43" ht="15" customHeight="1" x14ac:dyDescent="0.55000000000000004">
      <c r="G842" s="39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  <c r="AC842" s="38"/>
      <c r="AD842" s="38"/>
      <c r="AE842" s="38"/>
      <c r="AF842" s="38"/>
      <c r="AG842" s="38"/>
      <c r="AH842" s="38"/>
      <c r="AI842" s="38"/>
      <c r="AJ842" s="38"/>
      <c r="AK842" s="38"/>
      <c r="AL842" s="38"/>
      <c r="AM842" s="38"/>
      <c r="AN842" s="38"/>
      <c r="AO842" s="38"/>
      <c r="AP842" s="38"/>
      <c r="AQ842" s="38"/>
    </row>
    <row r="843" spans="7:43" ht="15" customHeight="1" x14ac:dyDescent="0.55000000000000004">
      <c r="G843" s="39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  <c r="AB843" s="38"/>
      <c r="AC843" s="38"/>
      <c r="AD843" s="38"/>
      <c r="AE843" s="38"/>
      <c r="AF843" s="38"/>
      <c r="AG843" s="38"/>
      <c r="AH843" s="38"/>
      <c r="AI843" s="38"/>
      <c r="AJ843" s="38"/>
      <c r="AK843" s="38"/>
      <c r="AL843" s="38"/>
      <c r="AM843" s="38"/>
      <c r="AN843" s="38"/>
      <c r="AO843" s="38"/>
      <c r="AP843" s="38"/>
      <c r="AQ843" s="38"/>
    </row>
    <row r="844" spans="7:43" ht="15" customHeight="1" x14ac:dyDescent="0.55000000000000004">
      <c r="G844" s="39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  <c r="AB844" s="38"/>
      <c r="AC844" s="38"/>
      <c r="AD844" s="38"/>
      <c r="AE844" s="38"/>
      <c r="AF844" s="38"/>
      <c r="AG844" s="38"/>
      <c r="AH844" s="38"/>
      <c r="AI844" s="38"/>
      <c r="AJ844" s="38"/>
      <c r="AK844" s="38"/>
      <c r="AL844" s="38"/>
      <c r="AM844" s="38"/>
      <c r="AN844" s="38"/>
      <c r="AO844" s="38"/>
      <c r="AP844" s="38"/>
      <c r="AQ844" s="38"/>
    </row>
    <row r="845" spans="7:43" ht="15" customHeight="1" x14ac:dyDescent="0.55000000000000004">
      <c r="G845" s="39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  <c r="AB845" s="38"/>
      <c r="AC845" s="38"/>
      <c r="AD845" s="38"/>
      <c r="AE845" s="38"/>
      <c r="AF845" s="38"/>
      <c r="AG845" s="38"/>
      <c r="AH845" s="38"/>
      <c r="AI845" s="38"/>
      <c r="AJ845" s="38"/>
      <c r="AK845" s="38"/>
      <c r="AL845" s="38"/>
      <c r="AM845" s="38"/>
      <c r="AN845" s="38"/>
      <c r="AO845" s="38"/>
      <c r="AP845" s="38"/>
      <c r="AQ845" s="38"/>
    </row>
    <row r="846" spans="7:43" ht="15" customHeight="1" x14ac:dyDescent="0.55000000000000004">
      <c r="G846" s="39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  <c r="AB846" s="38"/>
      <c r="AC846" s="38"/>
      <c r="AD846" s="38"/>
      <c r="AE846" s="38"/>
      <c r="AF846" s="38"/>
      <c r="AG846" s="38"/>
      <c r="AH846" s="38"/>
      <c r="AI846" s="38"/>
      <c r="AJ846" s="38"/>
      <c r="AK846" s="38"/>
      <c r="AL846" s="38"/>
      <c r="AM846" s="38"/>
      <c r="AN846" s="38"/>
      <c r="AO846" s="38"/>
      <c r="AP846" s="38"/>
      <c r="AQ846" s="38"/>
    </row>
    <row r="847" spans="7:43" ht="15" customHeight="1" x14ac:dyDescent="0.55000000000000004">
      <c r="G847" s="39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8"/>
      <c r="AC847" s="38"/>
      <c r="AD847" s="38"/>
      <c r="AE847" s="38"/>
      <c r="AF847" s="38"/>
      <c r="AG847" s="38"/>
      <c r="AH847" s="38"/>
      <c r="AI847" s="38"/>
      <c r="AJ847" s="38"/>
      <c r="AK847" s="38"/>
      <c r="AL847" s="38"/>
      <c r="AM847" s="38"/>
      <c r="AN847" s="38"/>
      <c r="AO847" s="38"/>
      <c r="AP847" s="38"/>
      <c r="AQ847" s="38"/>
    </row>
    <row r="848" spans="7:43" ht="15" customHeight="1" x14ac:dyDescent="0.55000000000000004">
      <c r="G848" s="39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  <c r="AB848" s="38"/>
      <c r="AC848" s="38"/>
      <c r="AD848" s="38"/>
      <c r="AE848" s="38"/>
      <c r="AF848" s="38"/>
      <c r="AG848" s="38"/>
      <c r="AH848" s="38"/>
      <c r="AI848" s="38"/>
      <c r="AJ848" s="38"/>
      <c r="AK848" s="38"/>
      <c r="AL848" s="38"/>
      <c r="AM848" s="38"/>
      <c r="AN848" s="38"/>
      <c r="AO848" s="38"/>
      <c r="AP848" s="38"/>
      <c r="AQ848" s="38"/>
    </row>
    <row r="849" spans="7:43" ht="15" customHeight="1" x14ac:dyDescent="0.55000000000000004">
      <c r="G849" s="39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8"/>
      <c r="AC849" s="38"/>
      <c r="AD849" s="38"/>
      <c r="AE849" s="38"/>
      <c r="AF849" s="38"/>
      <c r="AG849" s="38"/>
      <c r="AH849" s="38"/>
      <c r="AI849" s="38"/>
      <c r="AJ849" s="38"/>
      <c r="AK849" s="38"/>
      <c r="AL849" s="38"/>
      <c r="AM849" s="38"/>
      <c r="AN849" s="38"/>
      <c r="AO849" s="38"/>
      <c r="AP849" s="38"/>
      <c r="AQ849" s="38"/>
    </row>
    <row r="850" spans="7:43" ht="15" customHeight="1" x14ac:dyDescent="0.55000000000000004">
      <c r="G850" s="39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  <c r="AB850" s="38"/>
      <c r="AC850" s="38"/>
      <c r="AD850" s="38"/>
      <c r="AE850" s="38"/>
      <c r="AF850" s="38"/>
      <c r="AG850" s="38"/>
      <c r="AH850" s="38"/>
      <c r="AI850" s="38"/>
      <c r="AJ850" s="38"/>
      <c r="AK850" s="38"/>
      <c r="AL850" s="38"/>
      <c r="AM850" s="38"/>
      <c r="AN850" s="38"/>
      <c r="AO850" s="38"/>
      <c r="AP850" s="38"/>
      <c r="AQ850" s="38"/>
    </row>
    <row r="851" spans="7:43" ht="15" customHeight="1" x14ac:dyDescent="0.55000000000000004">
      <c r="G851" s="39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  <c r="AB851" s="38"/>
      <c r="AC851" s="38"/>
      <c r="AD851" s="38"/>
      <c r="AE851" s="38"/>
      <c r="AF851" s="38"/>
      <c r="AG851" s="38"/>
      <c r="AH851" s="38"/>
      <c r="AI851" s="38"/>
      <c r="AJ851" s="38"/>
      <c r="AK851" s="38"/>
      <c r="AL851" s="38"/>
      <c r="AM851" s="38"/>
      <c r="AN851" s="38"/>
      <c r="AO851" s="38"/>
      <c r="AP851" s="38"/>
      <c r="AQ851" s="38"/>
    </row>
    <row r="852" spans="7:43" ht="15" customHeight="1" x14ac:dyDescent="0.55000000000000004">
      <c r="G852" s="39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  <c r="AB852" s="38"/>
      <c r="AC852" s="38"/>
      <c r="AD852" s="38"/>
      <c r="AE852" s="38"/>
      <c r="AF852" s="38"/>
      <c r="AG852" s="38"/>
      <c r="AH852" s="38"/>
      <c r="AI852" s="38"/>
      <c r="AJ852" s="38"/>
      <c r="AK852" s="38"/>
      <c r="AL852" s="38"/>
      <c r="AM852" s="38"/>
      <c r="AN852" s="38"/>
      <c r="AO852" s="38"/>
      <c r="AP852" s="38"/>
      <c r="AQ852" s="38"/>
    </row>
    <row r="853" spans="7:43" ht="15" customHeight="1" x14ac:dyDescent="0.55000000000000004">
      <c r="G853" s="39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8"/>
      <c r="AC853" s="38"/>
      <c r="AD853" s="38"/>
      <c r="AE853" s="38"/>
      <c r="AF853" s="38"/>
      <c r="AG853" s="38"/>
      <c r="AH853" s="38"/>
      <c r="AI853" s="38"/>
      <c r="AJ853" s="38"/>
      <c r="AK853" s="38"/>
      <c r="AL853" s="38"/>
      <c r="AM853" s="38"/>
      <c r="AN853" s="38"/>
      <c r="AO853" s="38"/>
      <c r="AP853" s="38"/>
      <c r="AQ853" s="38"/>
    </row>
    <row r="854" spans="7:43" ht="15" customHeight="1" x14ac:dyDescent="0.55000000000000004">
      <c r="G854" s="39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  <c r="AB854" s="38"/>
      <c r="AC854" s="38"/>
      <c r="AD854" s="38"/>
      <c r="AE854" s="38"/>
      <c r="AF854" s="38"/>
      <c r="AG854" s="38"/>
      <c r="AH854" s="38"/>
      <c r="AI854" s="38"/>
      <c r="AJ854" s="38"/>
      <c r="AK854" s="38"/>
      <c r="AL854" s="38"/>
      <c r="AM854" s="38"/>
      <c r="AN854" s="38"/>
      <c r="AO854" s="38"/>
      <c r="AP854" s="38"/>
      <c r="AQ854" s="38"/>
    </row>
    <row r="855" spans="7:43" ht="15" customHeight="1" x14ac:dyDescent="0.55000000000000004">
      <c r="G855" s="39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  <c r="AB855" s="38"/>
      <c r="AC855" s="38"/>
      <c r="AD855" s="38"/>
      <c r="AE855" s="38"/>
      <c r="AF855" s="38"/>
      <c r="AG855" s="38"/>
      <c r="AH855" s="38"/>
      <c r="AI855" s="38"/>
      <c r="AJ855" s="38"/>
      <c r="AK855" s="38"/>
      <c r="AL855" s="38"/>
      <c r="AM855" s="38"/>
      <c r="AN855" s="38"/>
      <c r="AO855" s="38"/>
      <c r="AP855" s="38"/>
      <c r="AQ855" s="38"/>
    </row>
    <row r="856" spans="7:43" ht="15" customHeight="1" x14ac:dyDescent="0.55000000000000004">
      <c r="G856" s="39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  <c r="AB856" s="38"/>
      <c r="AC856" s="38"/>
      <c r="AD856" s="38"/>
      <c r="AE856" s="38"/>
      <c r="AF856" s="38"/>
      <c r="AG856" s="38"/>
      <c r="AH856" s="38"/>
      <c r="AI856" s="38"/>
      <c r="AJ856" s="38"/>
      <c r="AK856" s="38"/>
      <c r="AL856" s="38"/>
      <c r="AM856" s="38"/>
      <c r="AN856" s="38"/>
      <c r="AO856" s="38"/>
      <c r="AP856" s="38"/>
      <c r="AQ856" s="38"/>
    </row>
    <row r="857" spans="7:43" ht="15" customHeight="1" x14ac:dyDescent="0.55000000000000004">
      <c r="G857" s="39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  <c r="AB857" s="38"/>
      <c r="AC857" s="38"/>
      <c r="AD857" s="38"/>
      <c r="AE857" s="38"/>
      <c r="AF857" s="38"/>
      <c r="AG857" s="38"/>
      <c r="AH857" s="38"/>
      <c r="AI857" s="38"/>
      <c r="AJ857" s="38"/>
      <c r="AK857" s="38"/>
      <c r="AL857" s="38"/>
      <c r="AM857" s="38"/>
      <c r="AN857" s="38"/>
      <c r="AO857" s="38"/>
      <c r="AP857" s="38"/>
      <c r="AQ857" s="38"/>
    </row>
    <row r="858" spans="7:43" ht="15" customHeight="1" x14ac:dyDescent="0.55000000000000004">
      <c r="G858" s="39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  <c r="AB858" s="38"/>
      <c r="AC858" s="38"/>
      <c r="AD858" s="38"/>
      <c r="AE858" s="38"/>
      <c r="AF858" s="38"/>
      <c r="AG858" s="38"/>
      <c r="AH858" s="38"/>
      <c r="AI858" s="38"/>
      <c r="AJ858" s="38"/>
      <c r="AK858" s="38"/>
      <c r="AL858" s="38"/>
      <c r="AM858" s="38"/>
      <c r="AN858" s="38"/>
      <c r="AO858" s="38"/>
      <c r="AP858" s="38"/>
      <c r="AQ858" s="38"/>
    </row>
    <row r="859" spans="7:43" ht="15" customHeight="1" x14ac:dyDescent="0.55000000000000004">
      <c r="G859" s="39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8"/>
      <c r="AC859" s="38"/>
      <c r="AD859" s="38"/>
      <c r="AE859" s="38"/>
      <c r="AF859" s="38"/>
      <c r="AG859" s="38"/>
      <c r="AH859" s="38"/>
      <c r="AI859" s="38"/>
      <c r="AJ859" s="38"/>
      <c r="AK859" s="38"/>
      <c r="AL859" s="38"/>
      <c r="AM859" s="38"/>
      <c r="AN859" s="38"/>
      <c r="AO859" s="38"/>
      <c r="AP859" s="38"/>
      <c r="AQ859" s="38"/>
    </row>
    <row r="860" spans="7:43" ht="15" customHeight="1" x14ac:dyDescent="0.55000000000000004">
      <c r="G860" s="39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  <c r="AB860" s="38"/>
      <c r="AC860" s="38"/>
      <c r="AD860" s="38"/>
      <c r="AE860" s="38"/>
      <c r="AF860" s="38"/>
      <c r="AG860" s="38"/>
      <c r="AH860" s="38"/>
      <c r="AI860" s="38"/>
      <c r="AJ860" s="38"/>
      <c r="AK860" s="38"/>
      <c r="AL860" s="38"/>
      <c r="AM860" s="38"/>
      <c r="AN860" s="38"/>
      <c r="AO860" s="38"/>
      <c r="AP860" s="38"/>
      <c r="AQ860" s="38"/>
    </row>
    <row r="861" spans="7:43" ht="15" customHeight="1" x14ac:dyDescent="0.55000000000000004">
      <c r="G861" s="39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  <c r="AB861" s="38"/>
      <c r="AC861" s="38"/>
      <c r="AD861" s="38"/>
      <c r="AE861" s="38"/>
      <c r="AF861" s="38"/>
      <c r="AG861" s="38"/>
      <c r="AH861" s="38"/>
      <c r="AI861" s="38"/>
      <c r="AJ861" s="38"/>
      <c r="AK861" s="38"/>
      <c r="AL861" s="38"/>
      <c r="AM861" s="38"/>
      <c r="AN861" s="38"/>
      <c r="AO861" s="38"/>
      <c r="AP861" s="38"/>
      <c r="AQ861" s="38"/>
    </row>
    <row r="862" spans="7:43" ht="15" customHeight="1" x14ac:dyDescent="0.55000000000000004">
      <c r="G862" s="39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  <c r="AB862" s="38"/>
      <c r="AC862" s="38"/>
      <c r="AD862" s="38"/>
      <c r="AE862" s="38"/>
      <c r="AF862" s="38"/>
      <c r="AG862" s="38"/>
      <c r="AH862" s="38"/>
      <c r="AI862" s="38"/>
      <c r="AJ862" s="38"/>
      <c r="AK862" s="38"/>
      <c r="AL862" s="38"/>
      <c r="AM862" s="38"/>
      <c r="AN862" s="38"/>
      <c r="AO862" s="38"/>
      <c r="AP862" s="38"/>
      <c r="AQ862" s="38"/>
    </row>
    <row r="863" spans="7:43" ht="15" customHeight="1" x14ac:dyDescent="0.55000000000000004">
      <c r="G863" s="39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  <c r="AB863" s="38"/>
      <c r="AC863" s="38"/>
      <c r="AD863" s="38"/>
      <c r="AE863" s="38"/>
      <c r="AF863" s="38"/>
      <c r="AG863" s="38"/>
      <c r="AH863" s="38"/>
      <c r="AI863" s="38"/>
      <c r="AJ863" s="38"/>
      <c r="AK863" s="38"/>
      <c r="AL863" s="38"/>
      <c r="AM863" s="38"/>
      <c r="AN863" s="38"/>
      <c r="AO863" s="38"/>
      <c r="AP863" s="38"/>
      <c r="AQ863" s="38"/>
    </row>
    <row r="864" spans="7:43" ht="15" customHeight="1" x14ac:dyDescent="0.55000000000000004">
      <c r="G864" s="39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  <c r="AB864" s="38"/>
      <c r="AC864" s="38"/>
      <c r="AD864" s="38"/>
      <c r="AE864" s="38"/>
      <c r="AF864" s="38"/>
      <c r="AG864" s="38"/>
      <c r="AH864" s="38"/>
      <c r="AI864" s="38"/>
      <c r="AJ864" s="38"/>
      <c r="AK864" s="38"/>
      <c r="AL864" s="38"/>
      <c r="AM864" s="38"/>
      <c r="AN864" s="38"/>
      <c r="AO864" s="38"/>
      <c r="AP864" s="38"/>
      <c r="AQ864" s="38"/>
    </row>
    <row r="865" spans="7:43" ht="15" customHeight="1" x14ac:dyDescent="0.55000000000000004">
      <c r="G865" s="39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8"/>
      <c r="AC865" s="38"/>
      <c r="AD865" s="38"/>
      <c r="AE865" s="38"/>
      <c r="AF865" s="38"/>
      <c r="AG865" s="38"/>
      <c r="AH865" s="38"/>
      <c r="AI865" s="38"/>
      <c r="AJ865" s="38"/>
      <c r="AK865" s="38"/>
      <c r="AL865" s="38"/>
      <c r="AM865" s="38"/>
      <c r="AN865" s="38"/>
      <c r="AO865" s="38"/>
      <c r="AP865" s="38"/>
      <c r="AQ865" s="38"/>
    </row>
    <row r="866" spans="7:43" ht="15" customHeight="1" x14ac:dyDescent="0.55000000000000004">
      <c r="G866" s="39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  <c r="AB866" s="38"/>
      <c r="AC866" s="38"/>
      <c r="AD866" s="38"/>
      <c r="AE866" s="38"/>
      <c r="AF866" s="38"/>
      <c r="AG866" s="38"/>
      <c r="AH866" s="38"/>
      <c r="AI866" s="38"/>
      <c r="AJ866" s="38"/>
      <c r="AK866" s="38"/>
      <c r="AL866" s="38"/>
      <c r="AM866" s="38"/>
      <c r="AN866" s="38"/>
      <c r="AO866" s="38"/>
      <c r="AP866" s="38"/>
      <c r="AQ866" s="38"/>
    </row>
    <row r="867" spans="7:43" ht="15" customHeight="1" x14ac:dyDescent="0.55000000000000004">
      <c r="G867" s="39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  <c r="AB867" s="38"/>
      <c r="AC867" s="38"/>
      <c r="AD867" s="38"/>
      <c r="AE867" s="38"/>
      <c r="AF867" s="38"/>
      <c r="AG867" s="38"/>
      <c r="AH867" s="38"/>
      <c r="AI867" s="38"/>
      <c r="AJ867" s="38"/>
      <c r="AK867" s="38"/>
      <c r="AL867" s="38"/>
      <c r="AM867" s="38"/>
      <c r="AN867" s="38"/>
      <c r="AO867" s="38"/>
      <c r="AP867" s="38"/>
      <c r="AQ867" s="38"/>
    </row>
    <row r="868" spans="7:43" ht="15" customHeight="1" x14ac:dyDescent="0.55000000000000004">
      <c r="G868" s="39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  <c r="AB868" s="38"/>
      <c r="AC868" s="38"/>
      <c r="AD868" s="38"/>
      <c r="AE868" s="38"/>
      <c r="AF868" s="38"/>
      <c r="AG868" s="38"/>
      <c r="AH868" s="38"/>
      <c r="AI868" s="38"/>
      <c r="AJ868" s="38"/>
      <c r="AK868" s="38"/>
      <c r="AL868" s="38"/>
      <c r="AM868" s="38"/>
      <c r="AN868" s="38"/>
      <c r="AO868" s="38"/>
      <c r="AP868" s="38"/>
      <c r="AQ868" s="38"/>
    </row>
    <row r="869" spans="7:43" ht="15" customHeight="1" x14ac:dyDescent="0.55000000000000004">
      <c r="G869" s="39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  <c r="AB869" s="38"/>
      <c r="AC869" s="38"/>
      <c r="AD869" s="38"/>
      <c r="AE869" s="38"/>
      <c r="AF869" s="38"/>
      <c r="AG869" s="38"/>
      <c r="AH869" s="38"/>
      <c r="AI869" s="38"/>
      <c r="AJ869" s="38"/>
      <c r="AK869" s="38"/>
      <c r="AL869" s="38"/>
      <c r="AM869" s="38"/>
      <c r="AN869" s="38"/>
      <c r="AO869" s="38"/>
      <c r="AP869" s="38"/>
      <c r="AQ869" s="38"/>
    </row>
    <row r="870" spans="7:43" ht="15" customHeight="1" x14ac:dyDescent="0.55000000000000004">
      <c r="G870" s="39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  <c r="AB870" s="38"/>
      <c r="AC870" s="38"/>
      <c r="AD870" s="38"/>
      <c r="AE870" s="38"/>
      <c r="AF870" s="38"/>
      <c r="AG870" s="38"/>
      <c r="AH870" s="38"/>
      <c r="AI870" s="38"/>
      <c r="AJ870" s="38"/>
      <c r="AK870" s="38"/>
      <c r="AL870" s="38"/>
      <c r="AM870" s="38"/>
      <c r="AN870" s="38"/>
      <c r="AO870" s="38"/>
      <c r="AP870" s="38"/>
      <c r="AQ870" s="38"/>
    </row>
    <row r="871" spans="7:43" ht="15" customHeight="1" x14ac:dyDescent="0.55000000000000004">
      <c r="G871" s="39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  <c r="AB871" s="38"/>
      <c r="AC871" s="38"/>
      <c r="AD871" s="38"/>
      <c r="AE871" s="38"/>
      <c r="AF871" s="38"/>
      <c r="AG871" s="38"/>
      <c r="AH871" s="38"/>
      <c r="AI871" s="38"/>
      <c r="AJ871" s="38"/>
      <c r="AK871" s="38"/>
      <c r="AL871" s="38"/>
      <c r="AM871" s="38"/>
      <c r="AN871" s="38"/>
      <c r="AO871" s="38"/>
      <c r="AP871" s="38"/>
      <c r="AQ871" s="38"/>
    </row>
    <row r="872" spans="7:43" ht="15" customHeight="1" x14ac:dyDescent="0.55000000000000004">
      <c r="G872" s="39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  <c r="AB872" s="38"/>
      <c r="AC872" s="38"/>
      <c r="AD872" s="38"/>
      <c r="AE872" s="38"/>
      <c r="AF872" s="38"/>
      <c r="AG872" s="38"/>
      <c r="AH872" s="38"/>
      <c r="AI872" s="38"/>
      <c r="AJ872" s="38"/>
      <c r="AK872" s="38"/>
      <c r="AL872" s="38"/>
      <c r="AM872" s="38"/>
      <c r="AN872" s="38"/>
      <c r="AO872" s="38"/>
      <c r="AP872" s="38"/>
      <c r="AQ872" s="38"/>
    </row>
    <row r="873" spans="7:43" ht="15" customHeight="1" x14ac:dyDescent="0.55000000000000004">
      <c r="G873" s="39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  <c r="AB873" s="38"/>
      <c r="AC873" s="38"/>
      <c r="AD873" s="38"/>
      <c r="AE873" s="38"/>
      <c r="AF873" s="38"/>
      <c r="AG873" s="38"/>
      <c r="AH873" s="38"/>
      <c r="AI873" s="38"/>
      <c r="AJ873" s="38"/>
      <c r="AK873" s="38"/>
      <c r="AL873" s="38"/>
      <c r="AM873" s="38"/>
      <c r="AN873" s="38"/>
      <c r="AO873" s="38"/>
      <c r="AP873" s="38"/>
      <c r="AQ873" s="38"/>
    </row>
    <row r="874" spans="7:43" ht="15" customHeight="1" x14ac:dyDescent="0.55000000000000004">
      <c r="G874" s="39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  <c r="AB874" s="38"/>
      <c r="AC874" s="38"/>
      <c r="AD874" s="38"/>
      <c r="AE874" s="38"/>
      <c r="AF874" s="38"/>
      <c r="AG874" s="38"/>
      <c r="AH874" s="38"/>
      <c r="AI874" s="38"/>
      <c r="AJ874" s="38"/>
      <c r="AK874" s="38"/>
      <c r="AL874" s="38"/>
      <c r="AM874" s="38"/>
      <c r="AN874" s="38"/>
      <c r="AO874" s="38"/>
      <c r="AP874" s="38"/>
      <c r="AQ874" s="38"/>
    </row>
    <row r="875" spans="7:43" ht="15" customHeight="1" x14ac:dyDescent="0.55000000000000004">
      <c r="G875" s="39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  <c r="AB875" s="38"/>
      <c r="AC875" s="38"/>
      <c r="AD875" s="38"/>
      <c r="AE875" s="38"/>
      <c r="AF875" s="38"/>
      <c r="AG875" s="38"/>
      <c r="AH875" s="38"/>
      <c r="AI875" s="38"/>
      <c r="AJ875" s="38"/>
      <c r="AK875" s="38"/>
      <c r="AL875" s="38"/>
      <c r="AM875" s="38"/>
      <c r="AN875" s="38"/>
      <c r="AO875" s="38"/>
      <c r="AP875" s="38"/>
      <c r="AQ875" s="38"/>
    </row>
    <row r="876" spans="7:43" ht="15" customHeight="1" x14ac:dyDescent="0.55000000000000004">
      <c r="G876" s="39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  <c r="AB876" s="38"/>
      <c r="AC876" s="38"/>
      <c r="AD876" s="38"/>
      <c r="AE876" s="38"/>
      <c r="AF876" s="38"/>
      <c r="AG876" s="38"/>
      <c r="AH876" s="38"/>
      <c r="AI876" s="38"/>
      <c r="AJ876" s="38"/>
      <c r="AK876" s="38"/>
      <c r="AL876" s="38"/>
      <c r="AM876" s="38"/>
      <c r="AN876" s="38"/>
      <c r="AO876" s="38"/>
      <c r="AP876" s="38"/>
      <c r="AQ876" s="38"/>
    </row>
    <row r="877" spans="7:43" ht="15" customHeight="1" x14ac:dyDescent="0.55000000000000004">
      <c r="G877" s="39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  <c r="AB877" s="38"/>
      <c r="AC877" s="38"/>
      <c r="AD877" s="38"/>
      <c r="AE877" s="38"/>
      <c r="AF877" s="38"/>
      <c r="AG877" s="38"/>
      <c r="AH877" s="38"/>
      <c r="AI877" s="38"/>
      <c r="AJ877" s="38"/>
      <c r="AK877" s="38"/>
      <c r="AL877" s="38"/>
      <c r="AM877" s="38"/>
      <c r="AN877" s="38"/>
      <c r="AO877" s="38"/>
      <c r="AP877" s="38"/>
      <c r="AQ877" s="38"/>
    </row>
    <row r="878" spans="7:43" ht="15" customHeight="1" x14ac:dyDescent="0.55000000000000004">
      <c r="G878" s="39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8"/>
      <c r="AC878" s="38"/>
      <c r="AD878" s="38"/>
      <c r="AE878" s="38"/>
      <c r="AF878" s="38"/>
      <c r="AG878" s="38"/>
      <c r="AH878" s="38"/>
      <c r="AI878" s="38"/>
      <c r="AJ878" s="38"/>
      <c r="AK878" s="38"/>
      <c r="AL878" s="38"/>
      <c r="AM878" s="38"/>
      <c r="AN878" s="38"/>
      <c r="AO878" s="38"/>
      <c r="AP878" s="38"/>
      <c r="AQ878" s="38"/>
    </row>
    <row r="879" spans="7:43" ht="15" customHeight="1" x14ac:dyDescent="0.55000000000000004">
      <c r="G879" s="39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8"/>
      <c r="AC879" s="38"/>
      <c r="AD879" s="38"/>
      <c r="AE879" s="38"/>
      <c r="AF879" s="38"/>
      <c r="AG879" s="38"/>
      <c r="AH879" s="38"/>
      <c r="AI879" s="38"/>
      <c r="AJ879" s="38"/>
      <c r="AK879" s="38"/>
      <c r="AL879" s="38"/>
      <c r="AM879" s="38"/>
      <c r="AN879" s="38"/>
      <c r="AO879" s="38"/>
      <c r="AP879" s="38"/>
      <c r="AQ879" s="38"/>
    </row>
    <row r="880" spans="7:43" ht="15" customHeight="1" x14ac:dyDescent="0.55000000000000004">
      <c r="G880" s="39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  <c r="AB880" s="38"/>
      <c r="AC880" s="38"/>
      <c r="AD880" s="38"/>
      <c r="AE880" s="38"/>
      <c r="AF880" s="38"/>
      <c r="AG880" s="38"/>
      <c r="AH880" s="38"/>
      <c r="AI880" s="38"/>
      <c r="AJ880" s="38"/>
      <c r="AK880" s="38"/>
      <c r="AL880" s="38"/>
      <c r="AM880" s="38"/>
      <c r="AN880" s="38"/>
      <c r="AO880" s="38"/>
      <c r="AP880" s="38"/>
      <c r="AQ880" s="38"/>
    </row>
    <row r="881" spans="7:43" ht="15" customHeight="1" x14ac:dyDescent="0.55000000000000004">
      <c r="G881" s="39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8"/>
      <c r="AC881" s="38"/>
      <c r="AD881" s="38"/>
      <c r="AE881" s="38"/>
      <c r="AF881" s="38"/>
      <c r="AG881" s="38"/>
      <c r="AH881" s="38"/>
      <c r="AI881" s="38"/>
      <c r="AJ881" s="38"/>
      <c r="AK881" s="38"/>
      <c r="AL881" s="38"/>
      <c r="AM881" s="38"/>
      <c r="AN881" s="38"/>
      <c r="AO881" s="38"/>
      <c r="AP881" s="38"/>
      <c r="AQ881" s="38"/>
    </row>
    <row r="882" spans="7:43" ht="15" customHeight="1" x14ac:dyDescent="0.55000000000000004">
      <c r="G882" s="39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  <c r="AB882" s="38"/>
      <c r="AC882" s="38"/>
      <c r="AD882" s="38"/>
      <c r="AE882" s="38"/>
      <c r="AF882" s="38"/>
      <c r="AG882" s="38"/>
      <c r="AH882" s="38"/>
      <c r="AI882" s="38"/>
      <c r="AJ882" s="38"/>
      <c r="AK882" s="38"/>
      <c r="AL882" s="38"/>
      <c r="AM882" s="38"/>
      <c r="AN882" s="38"/>
      <c r="AO882" s="38"/>
      <c r="AP882" s="38"/>
      <c r="AQ882" s="38"/>
    </row>
    <row r="883" spans="7:43" ht="15" customHeight="1" x14ac:dyDescent="0.55000000000000004">
      <c r="G883" s="39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  <c r="AB883" s="38"/>
      <c r="AC883" s="38"/>
      <c r="AD883" s="38"/>
      <c r="AE883" s="38"/>
      <c r="AF883" s="38"/>
      <c r="AG883" s="38"/>
      <c r="AH883" s="38"/>
      <c r="AI883" s="38"/>
      <c r="AJ883" s="38"/>
      <c r="AK883" s="38"/>
      <c r="AL883" s="38"/>
      <c r="AM883" s="38"/>
      <c r="AN883" s="38"/>
      <c r="AO883" s="38"/>
      <c r="AP883" s="38"/>
      <c r="AQ883" s="38"/>
    </row>
    <row r="884" spans="7:43" ht="15" customHeight="1" x14ac:dyDescent="0.55000000000000004">
      <c r="G884" s="39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8"/>
      <c r="AC884" s="38"/>
      <c r="AD884" s="38"/>
      <c r="AE884" s="38"/>
      <c r="AF884" s="38"/>
      <c r="AG884" s="38"/>
      <c r="AH884" s="38"/>
      <c r="AI884" s="38"/>
      <c r="AJ884" s="38"/>
      <c r="AK884" s="38"/>
      <c r="AL884" s="38"/>
      <c r="AM884" s="38"/>
      <c r="AN884" s="38"/>
      <c r="AO884" s="38"/>
      <c r="AP884" s="38"/>
      <c r="AQ884" s="38"/>
    </row>
    <row r="885" spans="7:43" ht="15" customHeight="1" x14ac:dyDescent="0.55000000000000004">
      <c r="G885" s="39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  <c r="AB885" s="38"/>
      <c r="AC885" s="38"/>
      <c r="AD885" s="38"/>
      <c r="AE885" s="38"/>
      <c r="AF885" s="38"/>
      <c r="AG885" s="38"/>
      <c r="AH885" s="38"/>
      <c r="AI885" s="38"/>
      <c r="AJ885" s="38"/>
      <c r="AK885" s="38"/>
      <c r="AL885" s="38"/>
      <c r="AM885" s="38"/>
      <c r="AN885" s="38"/>
      <c r="AO885" s="38"/>
      <c r="AP885" s="38"/>
      <c r="AQ885" s="38"/>
    </row>
    <row r="886" spans="7:43" ht="15" customHeight="1" x14ac:dyDescent="0.55000000000000004">
      <c r="G886" s="39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  <c r="AD886" s="38"/>
      <c r="AE886" s="38"/>
      <c r="AF886" s="38"/>
      <c r="AG886" s="38"/>
      <c r="AH886" s="38"/>
      <c r="AI886" s="38"/>
      <c r="AJ886" s="38"/>
      <c r="AK886" s="38"/>
      <c r="AL886" s="38"/>
      <c r="AM886" s="38"/>
      <c r="AN886" s="38"/>
      <c r="AO886" s="38"/>
      <c r="AP886" s="38"/>
      <c r="AQ886" s="38"/>
    </row>
    <row r="887" spans="7:43" ht="15" customHeight="1" x14ac:dyDescent="0.55000000000000004">
      <c r="G887" s="39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  <c r="AB887" s="38"/>
      <c r="AC887" s="38"/>
      <c r="AD887" s="38"/>
      <c r="AE887" s="38"/>
      <c r="AF887" s="38"/>
      <c r="AG887" s="38"/>
      <c r="AH887" s="38"/>
      <c r="AI887" s="38"/>
      <c r="AJ887" s="38"/>
      <c r="AK887" s="38"/>
      <c r="AL887" s="38"/>
      <c r="AM887" s="38"/>
      <c r="AN887" s="38"/>
      <c r="AO887" s="38"/>
      <c r="AP887" s="38"/>
      <c r="AQ887" s="38"/>
    </row>
    <row r="888" spans="7:43" ht="15" customHeight="1" x14ac:dyDescent="0.55000000000000004">
      <c r="G888" s="39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  <c r="AB888" s="38"/>
      <c r="AC888" s="38"/>
      <c r="AD888" s="38"/>
      <c r="AE888" s="38"/>
      <c r="AF888" s="38"/>
      <c r="AG888" s="38"/>
      <c r="AH888" s="38"/>
      <c r="AI888" s="38"/>
      <c r="AJ888" s="38"/>
      <c r="AK888" s="38"/>
      <c r="AL888" s="38"/>
      <c r="AM888" s="38"/>
      <c r="AN888" s="38"/>
      <c r="AO888" s="38"/>
      <c r="AP888" s="38"/>
      <c r="AQ888" s="38"/>
    </row>
    <row r="889" spans="7:43" ht="15" customHeight="1" x14ac:dyDescent="0.55000000000000004">
      <c r="G889" s="39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  <c r="AB889" s="38"/>
      <c r="AC889" s="38"/>
      <c r="AD889" s="38"/>
      <c r="AE889" s="38"/>
      <c r="AF889" s="38"/>
      <c r="AG889" s="38"/>
      <c r="AH889" s="38"/>
      <c r="AI889" s="38"/>
      <c r="AJ889" s="38"/>
      <c r="AK889" s="38"/>
      <c r="AL889" s="38"/>
      <c r="AM889" s="38"/>
      <c r="AN889" s="38"/>
      <c r="AO889" s="38"/>
      <c r="AP889" s="38"/>
      <c r="AQ889" s="38"/>
    </row>
    <row r="890" spans="7:43" ht="15" customHeight="1" x14ac:dyDescent="0.55000000000000004">
      <c r="G890" s="39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  <c r="AC890" s="38"/>
      <c r="AD890" s="38"/>
      <c r="AE890" s="38"/>
      <c r="AF890" s="38"/>
      <c r="AG890" s="38"/>
      <c r="AH890" s="38"/>
      <c r="AI890" s="38"/>
      <c r="AJ890" s="38"/>
      <c r="AK890" s="38"/>
      <c r="AL890" s="38"/>
      <c r="AM890" s="38"/>
      <c r="AN890" s="38"/>
      <c r="AO890" s="38"/>
      <c r="AP890" s="38"/>
      <c r="AQ890" s="38"/>
    </row>
    <row r="891" spans="7:43" ht="15" customHeight="1" x14ac:dyDescent="0.55000000000000004">
      <c r="G891" s="39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  <c r="AB891" s="38"/>
      <c r="AC891" s="38"/>
      <c r="AD891" s="38"/>
      <c r="AE891" s="38"/>
      <c r="AF891" s="38"/>
      <c r="AG891" s="38"/>
      <c r="AH891" s="38"/>
      <c r="AI891" s="38"/>
      <c r="AJ891" s="38"/>
      <c r="AK891" s="38"/>
      <c r="AL891" s="38"/>
      <c r="AM891" s="38"/>
      <c r="AN891" s="38"/>
      <c r="AO891" s="38"/>
      <c r="AP891" s="38"/>
      <c r="AQ891" s="38"/>
    </row>
    <row r="892" spans="7:43" ht="15" customHeight="1" x14ac:dyDescent="0.55000000000000004">
      <c r="G892" s="39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  <c r="AB892" s="38"/>
      <c r="AC892" s="38"/>
      <c r="AD892" s="38"/>
      <c r="AE892" s="38"/>
      <c r="AF892" s="38"/>
      <c r="AG892" s="38"/>
      <c r="AH892" s="38"/>
      <c r="AI892" s="38"/>
      <c r="AJ892" s="38"/>
      <c r="AK892" s="38"/>
      <c r="AL892" s="38"/>
      <c r="AM892" s="38"/>
      <c r="AN892" s="38"/>
      <c r="AO892" s="38"/>
      <c r="AP892" s="38"/>
      <c r="AQ892" s="38"/>
    </row>
    <row r="893" spans="7:43" ht="15" customHeight="1" x14ac:dyDescent="0.55000000000000004">
      <c r="G893" s="39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  <c r="AB893" s="38"/>
      <c r="AC893" s="38"/>
      <c r="AD893" s="38"/>
      <c r="AE893" s="38"/>
      <c r="AF893" s="38"/>
      <c r="AG893" s="38"/>
      <c r="AH893" s="38"/>
      <c r="AI893" s="38"/>
      <c r="AJ893" s="38"/>
      <c r="AK893" s="38"/>
      <c r="AL893" s="38"/>
      <c r="AM893" s="38"/>
      <c r="AN893" s="38"/>
      <c r="AO893" s="38"/>
      <c r="AP893" s="38"/>
      <c r="AQ893" s="38"/>
    </row>
    <row r="894" spans="7:43" ht="15" customHeight="1" x14ac:dyDescent="0.55000000000000004">
      <c r="G894" s="39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  <c r="AB894" s="38"/>
      <c r="AC894" s="38"/>
      <c r="AD894" s="38"/>
      <c r="AE894" s="38"/>
      <c r="AF894" s="38"/>
      <c r="AG894" s="38"/>
      <c r="AH894" s="38"/>
      <c r="AI894" s="38"/>
      <c r="AJ894" s="38"/>
      <c r="AK894" s="38"/>
      <c r="AL894" s="38"/>
      <c r="AM894" s="38"/>
      <c r="AN894" s="38"/>
      <c r="AO894" s="38"/>
      <c r="AP894" s="38"/>
      <c r="AQ894" s="38"/>
    </row>
    <row r="895" spans="7:43" ht="15" customHeight="1" x14ac:dyDescent="0.55000000000000004">
      <c r="G895" s="39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  <c r="AB895" s="38"/>
      <c r="AC895" s="38"/>
      <c r="AD895" s="38"/>
      <c r="AE895" s="38"/>
      <c r="AF895" s="38"/>
      <c r="AG895" s="38"/>
      <c r="AH895" s="38"/>
      <c r="AI895" s="38"/>
      <c r="AJ895" s="38"/>
      <c r="AK895" s="38"/>
      <c r="AL895" s="38"/>
      <c r="AM895" s="38"/>
      <c r="AN895" s="38"/>
      <c r="AO895" s="38"/>
      <c r="AP895" s="38"/>
      <c r="AQ895" s="38"/>
    </row>
    <row r="896" spans="7:43" ht="15" customHeight="1" x14ac:dyDescent="0.55000000000000004">
      <c r="G896" s="39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  <c r="AB896" s="38"/>
      <c r="AC896" s="38"/>
      <c r="AD896" s="38"/>
      <c r="AE896" s="38"/>
      <c r="AF896" s="38"/>
      <c r="AG896" s="38"/>
      <c r="AH896" s="38"/>
      <c r="AI896" s="38"/>
      <c r="AJ896" s="38"/>
      <c r="AK896" s="38"/>
      <c r="AL896" s="38"/>
      <c r="AM896" s="38"/>
      <c r="AN896" s="38"/>
      <c r="AO896" s="38"/>
      <c r="AP896" s="38"/>
      <c r="AQ896" s="38"/>
    </row>
    <row r="897" spans="7:43" ht="15" customHeight="1" x14ac:dyDescent="0.55000000000000004">
      <c r="G897" s="39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  <c r="AB897" s="38"/>
      <c r="AC897" s="38"/>
      <c r="AD897" s="38"/>
      <c r="AE897" s="38"/>
      <c r="AF897" s="38"/>
      <c r="AG897" s="38"/>
      <c r="AH897" s="38"/>
      <c r="AI897" s="38"/>
      <c r="AJ897" s="38"/>
      <c r="AK897" s="38"/>
      <c r="AL897" s="38"/>
      <c r="AM897" s="38"/>
      <c r="AN897" s="38"/>
      <c r="AO897" s="38"/>
      <c r="AP897" s="38"/>
      <c r="AQ897" s="38"/>
    </row>
    <row r="898" spans="7:43" ht="15" customHeight="1" x14ac:dyDescent="0.55000000000000004">
      <c r="G898" s="39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  <c r="AB898" s="38"/>
      <c r="AC898" s="38"/>
      <c r="AD898" s="38"/>
      <c r="AE898" s="38"/>
      <c r="AF898" s="38"/>
      <c r="AG898" s="38"/>
      <c r="AH898" s="38"/>
      <c r="AI898" s="38"/>
      <c r="AJ898" s="38"/>
      <c r="AK898" s="38"/>
      <c r="AL898" s="38"/>
      <c r="AM898" s="38"/>
      <c r="AN898" s="38"/>
      <c r="AO898" s="38"/>
      <c r="AP898" s="38"/>
      <c r="AQ898" s="38"/>
    </row>
    <row r="899" spans="7:43" ht="15" customHeight="1" x14ac:dyDescent="0.55000000000000004">
      <c r="G899" s="39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  <c r="AB899" s="38"/>
      <c r="AC899" s="38"/>
      <c r="AD899" s="38"/>
      <c r="AE899" s="38"/>
      <c r="AF899" s="38"/>
      <c r="AG899" s="38"/>
      <c r="AH899" s="38"/>
      <c r="AI899" s="38"/>
      <c r="AJ899" s="38"/>
      <c r="AK899" s="38"/>
      <c r="AL899" s="38"/>
      <c r="AM899" s="38"/>
      <c r="AN899" s="38"/>
      <c r="AO899" s="38"/>
      <c r="AP899" s="38"/>
      <c r="AQ899" s="38"/>
    </row>
    <row r="900" spans="7:43" ht="15" customHeight="1" x14ac:dyDescent="0.55000000000000004">
      <c r="G900" s="39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  <c r="AB900" s="38"/>
      <c r="AC900" s="38"/>
      <c r="AD900" s="38"/>
      <c r="AE900" s="38"/>
      <c r="AF900" s="38"/>
      <c r="AG900" s="38"/>
      <c r="AH900" s="38"/>
      <c r="AI900" s="38"/>
      <c r="AJ900" s="38"/>
      <c r="AK900" s="38"/>
      <c r="AL900" s="38"/>
      <c r="AM900" s="38"/>
      <c r="AN900" s="38"/>
      <c r="AO900" s="38"/>
      <c r="AP900" s="38"/>
      <c r="AQ900" s="38"/>
    </row>
    <row r="901" spans="7:43" ht="15" customHeight="1" x14ac:dyDescent="0.55000000000000004">
      <c r="G901" s="39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  <c r="AB901" s="38"/>
      <c r="AC901" s="38"/>
      <c r="AD901" s="38"/>
      <c r="AE901" s="38"/>
      <c r="AF901" s="38"/>
      <c r="AG901" s="38"/>
      <c r="AH901" s="38"/>
      <c r="AI901" s="38"/>
      <c r="AJ901" s="38"/>
      <c r="AK901" s="38"/>
      <c r="AL901" s="38"/>
      <c r="AM901" s="38"/>
      <c r="AN901" s="38"/>
      <c r="AO901" s="38"/>
      <c r="AP901" s="38"/>
      <c r="AQ901" s="38"/>
    </row>
    <row r="902" spans="7:43" ht="15" customHeight="1" x14ac:dyDescent="0.55000000000000004">
      <c r="G902" s="39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  <c r="AB902" s="38"/>
      <c r="AC902" s="38"/>
      <c r="AD902" s="38"/>
      <c r="AE902" s="38"/>
      <c r="AF902" s="38"/>
      <c r="AG902" s="38"/>
      <c r="AH902" s="38"/>
      <c r="AI902" s="38"/>
      <c r="AJ902" s="38"/>
      <c r="AK902" s="38"/>
      <c r="AL902" s="38"/>
      <c r="AM902" s="38"/>
      <c r="AN902" s="38"/>
      <c r="AO902" s="38"/>
      <c r="AP902" s="38"/>
      <c r="AQ902" s="38"/>
    </row>
    <row r="903" spans="7:43" ht="15" customHeight="1" x14ac:dyDescent="0.55000000000000004">
      <c r="G903" s="39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  <c r="AB903" s="38"/>
      <c r="AC903" s="38"/>
      <c r="AD903" s="38"/>
      <c r="AE903" s="38"/>
      <c r="AF903" s="38"/>
      <c r="AG903" s="38"/>
      <c r="AH903" s="38"/>
      <c r="AI903" s="38"/>
      <c r="AJ903" s="38"/>
      <c r="AK903" s="38"/>
      <c r="AL903" s="38"/>
      <c r="AM903" s="38"/>
      <c r="AN903" s="38"/>
      <c r="AO903" s="38"/>
      <c r="AP903" s="38"/>
      <c r="AQ903" s="38"/>
    </row>
    <row r="904" spans="7:43" ht="15" customHeight="1" x14ac:dyDescent="0.55000000000000004">
      <c r="G904" s="39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  <c r="AB904" s="38"/>
      <c r="AC904" s="38"/>
      <c r="AD904" s="38"/>
      <c r="AE904" s="38"/>
      <c r="AF904" s="38"/>
      <c r="AG904" s="38"/>
      <c r="AH904" s="38"/>
      <c r="AI904" s="38"/>
      <c r="AJ904" s="38"/>
      <c r="AK904" s="38"/>
      <c r="AL904" s="38"/>
      <c r="AM904" s="38"/>
      <c r="AN904" s="38"/>
      <c r="AO904" s="38"/>
      <c r="AP904" s="38"/>
      <c r="AQ904" s="38"/>
    </row>
    <row r="905" spans="7:43" ht="15" customHeight="1" x14ac:dyDescent="0.55000000000000004">
      <c r="G905" s="39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  <c r="AB905" s="38"/>
      <c r="AC905" s="38"/>
      <c r="AD905" s="38"/>
      <c r="AE905" s="38"/>
      <c r="AF905" s="38"/>
      <c r="AG905" s="38"/>
      <c r="AH905" s="38"/>
      <c r="AI905" s="38"/>
      <c r="AJ905" s="38"/>
      <c r="AK905" s="38"/>
      <c r="AL905" s="38"/>
      <c r="AM905" s="38"/>
      <c r="AN905" s="38"/>
      <c r="AO905" s="38"/>
      <c r="AP905" s="38"/>
      <c r="AQ905" s="38"/>
    </row>
    <row r="906" spans="7:43" ht="15" customHeight="1" x14ac:dyDescent="0.55000000000000004">
      <c r="G906" s="39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  <c r="AB906" s="38"/>
      <c r="AC906" s="38"/>
      <c r="AD906" s="38"/>
      <c r="AE906" s="38"/>
      <c r="AF906" s="38"/>
      <c r="AG906" s="38"/>
      <c r="AH906" s="38"/>
      <c r="AI906" s="38"/>
      <c r="AJ906" s="38"/>
      <c r="AK906" s="38"/>
      <c r="AL906" s="38"/>
      <c r="AM906" s="38"/>
      <c r="AN906" s="38"/>
      <c r="AO906" s="38"/>
      <c r="AP906" s="38"/>
      <c r="AQ906" s="38"/>
    </row>
    <row r="907" spans="7:43" ht="15" customHeight="1" x14ac:dyDescent="0.55000000000000004">
      <c r="G907" s="39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  <c r="AB907" s="38"/>
      <c r="AC907" s="38"/>
      <c r="AD907" s="38"/>
      <c r="AE907" s="38"/>
      <c r="AF907" s="38"/>
      <c r="AG907" s="38"/>
      <c r="AH907" s="38"/>
      <c r="AI907" s="38"/>
      <c r="AJ907" s="38"/>
      <c r="AK907" s="38"/>
      <c r="AL907" s="38"/>
      <c r="AM907" s="38"/>
      <c r="AN907" s="38"/>
      <c r="AO907" s="38"/>
      <c r="AP907" s="38"/>
      <c r="AQ907" s="38"/>
    </row>
    <row r="908" spans="7:43" ht="15" customHeight="1" x14ac:dyDescent="0.55000000000000004">
      <c r="G908" s="39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  <c r="AB908" s="38"/>
      <c r="AC908" s="38"/>
      <c r="AD908" s="38"/>
      <c r="AE908" s="38"/>
      <c r="AF908" s="38"/>
      <c r="AG908" s="38"/>
      <c r="AH908" s="38"/>
      <c r="AI908" s="38"/>
      <c r="AJ908" s="38"/>
      <c r="AK908" s="38"/>
      <c r="AL908" s="38"/>
      <c r="AM908" s="38"/>
      <c r="AN908" s="38"/>
      <c r="AO908" s="38"/>
      <c r="AP908" s="38"/>
      <c r="AQ908" s="38"/>
    </row>
    <row r="909" spans="7:43" ht="15" customHeight="1" x14ac:dyDescent="0.55000000000000004">
      <c r="G909" s="39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  <c r="AB909" s="38"/>
      <c r="AC909" s="38"/>
      <c r="AD909" s="38"/>
      <c r="AE909" s="38"/>
      <c r="AF909" s="38"/>
      <c r="AG909" s="38"/>
      <c r="AH909" s="38"/>
      <c r="AI909" s="38"/>
      <c r="AJ909" s="38"/>
      <c r="AK909" s="38"/>
      <c r="AL909" s="38"/>
      <c r="AM909" s="38"/>
      <c r="AN909" s="38"/>
      <c r="AO909" s="38"/>
      <c r="AP909" s="38"/>
      <c r="AQ909" s="38"/>
    </row>
    <row r="910" spans="7:43" ht="15" customHeight="1" x14ac:dyDescent="0.55000000000000004">
      <c r="G910" s="39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  <c r="AC910" s="38"/>
      <c r="AD910" s="38"/>
      <c r="AE910" s="38"/>
      <c r="AF910" s="38"/>
      <c r="AG910" s="38"/>
      <c r="AH910" s="38"/>
      <c r="AI910" s="38"/>
      <c r="AJ910" s="38"/>
      <c r="AK910" s="38"/>
      <c r="AL910" s="38"/>
      <c r="AM910" s="38"/>
      <c r="AN910" s="38"/>
      <c r="AO910" s="38"/>
      <c r="AP910" s="38"/>
      <c r="AQ910" s="38"/>
    </row>
    <row r="911" spans="7:43" ht="15" customHeight="1" x14ac:dyDescent="0.55000000000000004">
      <c r="G911" s="39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8"/>
      <c r="AC911" s="38"/>
      <c r="AD911" s="38"/>
      <c r="AE911" s="38"/>
      <c r="AF911" s="38"/>
      <c r="AG911" s="38"/>
      <c r="AH911" s="38"/>
      <c r="AI911" s="38"/>
      <c r="AJ911" s="38"/>
      <c r="AK911" s="38"/>
      <c r="AL911" s="38"/>
      <c r="AM911" s="38"/>
      <c r="AN911" s="38"/>
      <c r="AO911" s="38"/>
      <c r="AP911" s="38"/>
      <c r="AQ911" s="38"/>
    </row>
    <row r="912" spans="7:43" ht="15" customHeight="1" x14ac:dyDescent="0.55000000000000004">
      <c r="G912" s="39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8"/>
      <c r="AC912" s="38"/>
      <c r="AD912" s="38"/>
      <c r="AE912" s="38"/>
      <c r="AF912" s="38"/>
      <c r="AG912" s="38"/>
      <c r="AH912" s="38"/>
      <c r="AI912" s="38"/>
      <c r="AJ912" s="38"/>
      <c r="AK912" s="38"/>
      <c r="AL912" s="38"/>
      <c r="AM912" s="38"/>
      <c r="AN912" s="38"/>
      <c r="AO912" s="38"/>
      <c r="AP912" s="38"/>
      <c r="AQ912" s="38"/>
    </row>
    <row r="913" spans="7:43" ht="15" customHeight="1" x14ac:dyDescent="0.55000000000000004">
      <c r="G913" s="39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  <c r="AB913" s="38"/>
      <c r="AC913" s="38"/>
      <c r="AD913" s="38"/>
      <c r="AE913" s="38"/>
      <c r="AF913" s="38"/>
      <c r="AG913" s="38"/>
      <c r="AH913" s="38"/>
      <c r="AI913" s="38"/>
      <c r="AJ913" s="38"/>
      <c r="AK913" s="38"/>
      <c r="AL913" s="38"/>
      <c r="AM913" s="38"/>
      <c r="AN913" s="38"/>
      <c r="AO913" s="38"/>
      <c r="AP913" s="38"/>
      <c r="AQ913" s="38"/>
    </row>
    <row r="914" spans="7:43" ht="15" customHeight="1" x14ac:dyDescent="0.55000000000000004">
      <c r="G914" s="39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  <c r="AB914" s="38"/>
      <c r="AC914" s="38"/>
      <c r="AD914" s="38"/>
      <c r="AE914" s="38"/>
      <c r="AF914" s="38"/>
      <c r="AG914" s="38"/>
      <c r="AH914" s="38"/>
      <c r="AI914" s="38"/>
      <c r="AJ914" s="38"/>
      <c r="AK914" s="38"/>
      <c r="AL914" s="38"/>
      <c r="AM914" s="38"/>
      <c r="AN914" s="38"/>
      <c r="AO914" s="38"/>
      <c r="AP914" s="38"/>
      <c r="AQ914" s="38"/>
    </row>
    <row r="915" spans="7:43" ht="15" customHeight="1" x14ac:dyDescent="0.55000000000000004">
      <c r="G915" s="39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  <c r="AB915" s="38"/>
      <c r="AC915" s="38"/>
      <c r="AD915" s="38"/>
      <c r="AE915" s="38"/>
      <c r="AF915" s="38"/>
      <c r="AG915" s="38"/>
      <c r="AH915" s="38"/>
      <c r="AI915" s="38"/>
      <c r="AJ915" s="38"/>
      <c r="AK915" s="38"/>
      <c r="AL915" s="38"/>
      <c r="AM915" s="38"/>
      <c r="AN915" s="38"/>
      <c r="AO915" s="38"/>
      <c r="AP915" s="38"/>
      <c r="AQ915" s="38"/>
    </row>
    <row r="916" spans="7:43" ht="15" customHeight="1" x14ac:dyDescent="0.55000000000000004">
      <c r="G916" s="39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  <c r="AB916" s="38"/>
      <c r="AC916" s="38"/>
      <c r="AD916" s="38"/>
      <c r="AE916" s="38"/>
      <c r="AF916" s="38"/>
      <c r="AG916" s="38"/>
      <c r="AH916" s="38"/>
      <c r="AI916" s="38"/>
      <c r="AJ916" s="38"/>
      <c r="AK916" s="38"/>
      <c r="AL916" s="38"/>
      <c r="AM916" s="38"/>
      <c r="AN916" s="38"/>
      <c r="AO916" s="38"/>
      <c r="AP916" s="38"/>
      <c r="AQ916" s="38"/>
    </row>
    <row r="917" spans="7:43" ht="15" customHeight="1" x14ac:dyDescent="0.55000000000000004">
      <c r="G917" s="39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8"/>
      <c r="AC917" s="38"/>
      <c r="AD917" s="38"/>
      <c r="AE917" s="38"/>
      <c r="AF917" s="38"/>
      <c r="AG917" s="38"/>
      <c r="AH917" s="38"/>
      <c r="AI917" s="38"/>
      <c r="AJ917" s="38"/>
      <c r="AK917" s="38"/>
      <c r="AL917" s="38"/>
      <c r="AM917" s="38"/>
      <c r="AN917" s="38"/>
      <c r="AO917" s="38"/>
      <c r="AP917" s="38"/>
      <c r="AQ917" s="38"/>
    </row>
    <row r="918" spans="7:43" ht="15" customHeight="1" x14ac:dyDescent="0.55000000000000004">
      <c r="G918" s="39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  <c r="AB918" s="38"/>
      <c r="AC918" s="38"/>
      <c r="AD918" s="38"/>
      <c r="AE918" s="38"/>
      <c r="AF918" s="38"/>
      <c r="AG918" s="38"/>
      <c r="AH918" s="38"/>
      <c r="AI918" s="38"/>
      <c r="AJ918" s="38"/>
      <c r="AK918" s="38"/>
      <c r="AL918" s="38"/>
      <c r="AM918" s="38"/>
      <c r="AN918" s="38"/>
      <c r="AO918" s="38"/>
      <c r="AP918" s="38"/>
      <c r="AQ918" s="38"/>
    </row>
    <row r="919" spans="7:43" ht="15" customHeight="1" x14ac:dyDescent="0.55000000000000004">
      <c r="G919" s="39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  <c r="AB919" s="38"/>
      <c r="AC919" s="38"/>
      <c r="AD919" s="38"/>
      <c r="AE919" s="38"/>
      <c r="AF919" s="38"/>
      <c r="AG919" s="38"/>
      <c r="AH919" s="38"/>
      <c r="AI919" s="38"/>
      <c r="AJ919" s="38"/>
      <c r="AK919" s="38"/>
      <c r="AL919" s="38"/>
      <c r="AM919" s="38"/>
      <c r="AN919" s="38"/>
      <c r="AO919" s="38"/>
      <c r="AP919" s="38"/>
      <c r="AQ919" s="38"/>
    </row>
    <row r="920" spans="7:43" ht="15" customHeight="1" x14ac:dyDescent="0.55000000000000004">
      <c r="G920" s="39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  <c r="AB920" s="38"/>
      <c r="AC920" s="38"/>
      <c r="AD920" s="38"/>
      <c r="AE920" s="38"/>
      <c r="AF920" s="38"/>
      <c r="AG920" s="38"/>
      <c r="AH920" s="38"/>
      <c r="AI920" s="38"/>
      <c r="AJ920" s="38"/>
      <c r="AK920" s="38"/>
      <c r="AL920" s="38"/>
      <c r="AM920" s="38"/>
      <c r="AN920" s="38"/>
      <c r="AO920" s="38"/>
      <c r="AP920" s="38"/>
      <c r="AQ920" s="38"/>
    </row>
    <row r="921" spans="7:43" ht="15" customHeight="1" x14ac:dyDescent="0.55000000000000004">
      <c r="G921" s="39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  <c r="AB921" s="38"/>
      <c r="AC921" s="38"/>
      <c r="AD921" s="38"/>
      <c r="AE921" s="38"/>
      <c r="AF921" s="38"/>
      <c r="AG921" s="38"/>
      <c r="AH921" s="38"/>
      <c r="AI921" s="38"/>
      <c r="AJ921" s="38"/>
      <c r="AK921" s="38"/>
      <c r="AL921" s="38"/>
      <c r="AM921" s="38"/>
      <c r="AN921" s="38"/>
      <c r="AO921" s="38"/>
      <c r="AP921" s="38"/>
      <c r="AQ921" s="38"/>
    </row>
    <row r="922" spans="7:43" ht="15" customHeight="1" x14ac:dyDescent="0.55000000000000004">
      <c r="G922" s="39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  <c r="AB922" s="38"/>
      <c r="AC922" s="38"/>
      <c r="AD922" s="38"/>
      <c r="AE922" s="38"/>
      <c r="AF922" s="38"/>
      <c r="AG922" s="38"/>
      <c r="AH922" s="38"/>
      <c r="AI922" s="38"/>
      <c r="AJ922" s="38"/>
      <c r="AK922" s="38"/>
      <c r="AL922" s="38"/>
      <c r="AM922" s="38"/>
      <c r="AN922" s="38"/>
      <c r="AO922" s="38"/>
      <c r="AP922" s="38"/>
      <c r="AQ922" s="38"/>
    </row>
    <row r="923" spans="7:43" ht="15" customHeight="1" x14ac:dyDescent="0.55000000000000004">
      <c r="G923" s="39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  <c r="AB923" s="38"/>
      <c r="AC923" s="38"/>
      <c r="AD923" s="38"/>
      <c r="AE923" s="38"/>
      <c r="AF923" s="38"/>
      <c r="AG923" s="38"/>
      <c r="AH923" s="38"/>
      <c r="AI923" s="38"/>
      <c r="AJ923" s="38"/>
      <c r="AK923" s="38"/>
      <c r="AL923" s="38"/>
      <c r="AM923" s="38"/>
      <c r="AN923" s="38"/>
      <c r="AO923" s="38"/>
      <c r="AP923" s="38"/>
      <c r="AQ923" s="38"/>
    </row>
    <row r="924" spans="7:43" ht="15" customHeight="1" x14ac:dyDescent="0.55000000000000004">
      <c r="G924" s="39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8"/>
      <c r="AC924" s="38"/>
      <c r="AD924" s="38"/>
      <c r="AE924" s="38"/>
      <c r="AF924" s="38"/>
      <c r="AG924" s="38"/>
      <c r="AH924" s="38"/>
      <c r="AI924" s="38"/>
      <c r="AJ924" s="38"/>
      <c r="AK924" s="38"/>
      <c r="AL924" s="38"/>
      <c r="AM924" s="38"/>
      <c r="AN924" s="38"/>
      <c r="AO924" s="38"/>
      <c r="AP924" s="38"/>
      <c r="AQ924" s="38"/>
    </row>
    <row r="925" spans="7:43" ht="15" customHeight="1" x14ac:dyDescent="0.55000000000000004">
      <c r="G925" s="39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  <c r="AB925" s="38"/>
      <c r="AC925" s="38"/>
      <c r="AD925" s="38"/>
      <c r="AE925" s="38"/>
      <c r="AF925" s="38"/>
      <c r="AG925" s="38"/>
      <c r="AH925" s="38"/>
      <c r="AI925" s="38"/>
      <c r="AJ925" s="38"/>
      <c r="AK925" s="38"/>
      <c r="AL925" s="38"/>
      <c r="AM925" s="38"/>
      <c r="AN925" s="38"/>
      <c r="AO925" s="38"/>
      <c r="AP925" s="38"/>
      <c r="AQ925" s="38"/>
    </row>
    <row r="926" spans="7:43" ht="15" customHeight="1" x14ac:dyDescent="0.55000000000000004">
      <c r="G926" s="39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  <c r="AB926" s="38"/>
      <c r="AC926" s="38"/>
      <c r="AD926" s="38"/>
      <c r="AE926" s="38"/>
      <c r="AF926" s="38"/>
      <c r="AG926" s="38"/>
      <c r="AH926" s="38"/>
      <c r="AI926" s="38"/>
      <c r="AJ926" s="38"/>
      <c r="AK926" s="38"/>
      <c r="AL926" s="38"/>
      <c r="AM926" s="38"/>
      <c r="AN926" s="38"/>
      <c r="AO926" s="38"/>
      <c r="AP926" s="38"/>
      <c r="AQ926" s="38"/>
    </row>
    <row r="927" spans="7:43" ht="15" customHeight="1" x14ac:dyDescent="0.55000000000000004">
      <c r="G927" s="39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  <c r="AB927" s="38"/>
      <c r="AC927" s="38"/>
      <c r="AD927" s="38"/>
      <c r="AE927" s="38"/>
      <c r="AF927" s="38"/>
      <c r="AG927" s="38"/>
      <c r="AH927" s="38"/>
      <c r="AI927" s="38"/>
      <c r="AJ927" s="38"/>
      <c r="AK927" s="38"/>
      <c r="AL927" s="38"/>
      <c r="AM927" s="38"/>
      <c r="AN927" s="38"/>
      <c r="AO927" s="38"/>
      <c r="AP927" s="38"/>
      <c r="AQ927" s="38"/>
    </row>
    <row r="928" spans="7:43" ht="15" customHeight="1" x14ac:dyDescent="0.55000000000000004">
      <c r="G928" s="39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  <c r="AB928" s="38"/>
      <c r="AC928" s="38"/>
      <c r="AD928" s="38"/>
      <c r="AE928" s="38"/>
      <c r="AF928" s="38"/>
      <c r="AG928" s="38"/>
      <c r="AH928" s="38"/>
      <c r="AI928" s="38"/>
      <c r="AJ928" s="38"/>
      <c r="AK928" s="38"/>
      <c r="AL928" s="38"/>
      <c r="AM928" s="38"/>
      <c r="AN928" s="38"/>
      <c r="AO928" s="38"/>
      <c r="AP928" s="38"/>
      <c r="AQ928" s="38"/>
    </row>
    <row r="929" spans="7:43" ht="15" customHeight="1" x14ac:dyDescent="0.55000000000000004">
      <c r="G929" s="39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  <c r="AB929" s="38"/>
      <c r="AC929" s="38"/>
      <c r="AD929" s="38"/>
      <c r="AE929" s="38"/>
      <c r="AF929" s="38"/>
      <c r="AG929" s="38"/>
      <c r="AH929" s="38"/>
      <c r="AI929" s="38"/>
      <c r="AJ929" s="38"/>
      <c r="AK929" s="38"/>
      <c r="AL929" s="38"/>
      <c r="AM929" s="38"/>
      <c r="AN929" s="38"/>
      <c r="AO929" s="38"/>
      <c r="AP929" s="38"/>
      <c r="AQ929" s="38"/>
    </row>
    <row r="930" spans="7:43" ht="15" customHeight="1" x14ac:dyDescent="0.55000000000000004">
      <c r="G930" s="39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  <c r="AB930" s="38"/>
      <c r="AC930" s="38"/>
      <c r="AD930" s="38"/>
      <c r="AE930" s="38"/>
      <c r="AF930" s="38"/>
      <c r="AG930" s="38"/>
      <c r="AH930" s="38"/>
      <c r="AI930" s="38"/>
      <c r="AJ930" s="38"/>
      <c r="AK930" s="38"/>
      <c r="AL930" s="38"/>
      <c r="AM930" s="38"/>
      <c r="AN930" s="38"/>
      <c r="AO930" s="38"/>
      <c r="AP930" s="38"/>
      <c r="AQ930" s="38"/>
    </row>
    <row r="931" spans="7:43" ht="15" customHeight="1" x14ac:dyDescent="0.55000000000000004">
      <c r="G931" s="39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  <c r="AB931" s="38"/>
      <c r="AC931" s="38"/>
      <c r="AD931" s="38"/>
      <c r="AE931" s="38"/>
      <c r="AF931" s="38"/>
      <c r="AG931" s="38"/>
      <c r="AH931" s="38"/>
      <c r="AI931" s="38"/>
      <c r="AJ931" s="38"/>
      <c r="AK931" s="38"/>
      <c r="AL931" s="38"/>
      <c r="AM931" s="38"/>
      <c r="AN931" s="38"/>
      <c r="AO931" s="38"/>
      <c r="AP931" s="38"/>
      <c r="AQ931" s="38"/>
    </row>
    <row r="932" spans="7:43" ht="15" customHeight="1" x14ac:dyDescent="0.55000000000000004">
      <c r="G932" s="39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  <c r="AB932" s="38"/>
      <c r="AC932" s="38"/>
      <c r="AD932" s="38"/>
      <c r="AE932" s="38"/>
      <c r="AF932" s="38"/>
      <c r="AG932" s="38"/>
      <c r="AH932" s="38"/>
      <c r="AI932" s="38"/>
      <c r="AJ932" s="38"/>
      <c r="AK932" s="38"/>
      <c r="AL932" s="38"/>
      <c r="AM932" s="38"/>
      <c r="AN932" s="38"/>
      <c r="AO932" s="38"/>
      <c r="AP932" s="38"/>
      <c r="AQ932" s="38"/>
    </row>
    <row r="933" spans="7:43" ht="15" customHeight="1" x14ac:dyDescent="0.55000000000000004">
      <c r="G933" s="39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  <c r="AB933" s="38"/>
      <c r="AC933" s="38"/>
      <c r="AD933" s="38"/>
      <c r="AE933" s="38"/>
      <c r="AF933" s="38"/>
      <c r="AG933" s="38"/>
      <c r="AH933" s="38"/>
      <c r="AI933" s="38"/>
      <c r="AJ933" s="38"/>
      <c r="AK933" s="38"/>
      <c r="AL933" s="38"/>
      <c r="AM933" s="38"/>
      <c r="AN933" s="38"/>
      <c r="AO933" s="38"/>
      <c r="AP933" s="38"/>
      <c r="AQ933" s="38"/>
    </row>
    <row r="934" spans="7:43" ht="15" customHeight="1" x14ac:dyDescent="0.55000000000000004">
      <c r="G934" s="39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  <c r="AB934" s="38"/>
      <c r="AC934" s="38"/>
      <c r="AD934" s="38"/>
      <c r="AE934" s="38"/>
      <c r="AF934" s="38"/>
      <c r="AG934" s="38"/>
      <c r="AH934" s="38"/>
      <c r="AI934" s="38"/>
      <c r="AJ934" s="38"/>
      <c r="AK934" s="38"/>
      <c r="AL934" s="38"/>
      <c r="AM934" s="38"/>
      <c r="AN934" s="38"/>
      <c r="AO934" s="38"/>
      <c r="AP934" s="38"/>
      <c r="AQ934" s="38"/>
    </row>
    <row r="935" spans="7:43" ht="15" customHeight="1" x14ac:dyDescent="0.55000000000000004">
      <c r="G935" s="39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  <c r="AB935" s="38"/>
      <c r="AC935" s="38"/>
      <c r="AD935" s="38"/>
      <c r="AE935" s="38"/>
      <c r="AF935" s="38"/>
      <c r="AG935" s="38"/>
      <c r="AH935" s="38"/>
      <c r="AI935" s="38"/>
      <c r="AJ935" s="38"/>
      <c r="AK935" s="38"/>
      <c r="AL935" s="38"/>
      <c r="AM935" s="38"/>
      <c r="AN935" s="38"/>
      <c r="AO935" s="38"/>
      <c r="AP935" s="38"/>
      <c r="AQ935" s="38"/>
    </row>
    <row r="936" spans="7:43" ht="15" customHeight="1" x14ac:dyDescent="0.55000000000000004">
      <c r="G936" s="39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  <c r="AB936" s="38"/>
      <c r="AC936" s="38"/>
      <c r="AD936" s="38"/>
      <c r="AE936" s="38"/>
      <c r="AF936" s="38"/>
      <c r="AG936" s="38"/>
      <c r="AH936" s="38"/>
      <c r="AI936" s="38"/>
      <c r="AJ936" s="38"/>
      <c r="AK936" s="38"/>
      <c r="AL936" s="38"/>
      <c r="AM936" s="38"/>
      <c r="AN936" s="38"/>
      <c r="AO936" s="38"/>
      <c r="AP936" s="38"/>
      <c r="AQ936" s="38"/>
    </row>
    <row r="937" spans="7:43" ht="15" customHeight="1" x14ac:dyDescent="0.55000000000000004">
      <c r="G937" s="39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  <c r="AB937" s="38"/>
      <c r="AC937" s="38"/>
      <c r="AD937" s="38"/>
      <c r="AE937" s="38"/>
      <c r="AF937" s="38"/>
      <c r="AG937" s="38"/>
      <c r="AH937" s="38"/>
      <c r="AI937" s="38"/>
      <c r="AJ937" s="38"/>
      <c r="AK937" s="38"/>
      <c r="AL937" s="38"/>
      <c r="AM937" s="38"/>
      <c r="AN937" s="38"/>
      <c r="AO937" s="38"/>
      <c r="AP937" s="38"/>
      <c r="AQ937" s="38"/>
    </row>
    <row r="938" spans="7:43" ht="15" customHeight="1" x14ac:dyDescent="0.55000000000000004">
      <c r="G938" s="39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  <c r="AB938" s="38"/>
      <c r="AC938" s="38"/>
      <c r="AD938" s="38"/>
      <c r="AE938" s="38"/>
      <c r="AF938" s="38"/>
      <c r="AG938" s="38"/>
      <c r="AH938" s="38"/>
      <c r="AI938" s="38"/>
      <c r="AJ938" s="38"/>
      <c r="AK938" s="38"/>
      <c r="AL938" s="38"/>
      <c r="AM938" s="38"/>
      <c r="AN938" s="38"/>
      <c r="AO938" s="38"/>
      <c r="AP938" s="38"/>
      <c r="AQ938" s="38"/>
    </row>
    <row r="939" spans="7:43" ht="15" customHeight="1" x14ac:dyDescent="0.55000000000000004">
      <c r="G939" s="39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  <c r="AB939" s="38"/>
      <c r="AC939" s="38"/>
      <c r="AD939" s="38"/>
      <c r="AE939" s="38"/>
      <c r="AF939" s="38"/>
      <c r="AG939" s="38"/>
      <c r="AH939" s="38"/>
      <c r="AI939" s="38"/>
      <c r="AJ939" s="38"/>
      <c r="AK939" s="38"/>
      <c r="AL939" s="38"/>
      <c r="AM939" s="38"/>
      <c r="AN939" s="38"/>
      <c r="AO939" s="38"/>
      <c r="AP939" s="38"/>
      <c r="AQ939" s="38"/>
    </row>
    <row r="940" spans="7:43" ht="15" customHeight="1" x14ac:dyDescent="0.55000000000000004">
      <c r="G940" s="39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  <c r="AB940" s="38"/>
      <c r="AC940" s="38"/>
      <c r="AD940" s="38"/>
      <c r="AE940" s="38"/>
      <c r="AF940" s="38"/>
      <c r="AG940" s="38"/>
      <c r="AH940" s="38"/>
      <c r="AI940" s="38"/>
      <c r="AJ940" s="38"/>
      <c r="AK940" s="38"/>
      <c r="AL940" s="38"/>
      <c r="AM940" s="38"/>
      <c r="AN940" s="38"/>
      <c r="AO940" s="38"/>
      <c r="AP940" s="38"/>
      <c r="AQ940" s="38"/>
    </row>
    <row r="941" spans="7:43" ht="15" customHeight="1" x14ac:dyDescent="0.55000000000000004">
      <c r="G941" s="39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  <c r="AB941" s="38"/>
      <c r="AC941" s="38"/>
      <c r="AD941" s="38"/>
      <c r="AE941" s="38"/>
      <c r="AF941" s="38"/>
      <c r="AG941" s="38"/>
      <c r="AH941" s="38"/>
      <c r="AI941" s="38"/>
      <c r="AJ941" s="38"/>
      <c r="AK941" s="38"/>
      <c r="AL941" s="38"/>
      <c r="AM941" s="38"/>
      <c r="AN941" s="38"/>
      <c r="AO941" s="38"/>
      <c r="AP941" s="38"/>
      <c r="AQ941" s="38"/>
    </row>
    <row r="942" spans="7:43" ht="15" customHeight="1" x14ac:dyDescent="0.55000000000000004">
      <c r="G942" s="39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  <c r="AB942" s="38"/>
      <c r="AC942" s="38"/>
      <c r="AD942" s="38"/>
      <c r="AE942" s="38"/>
      <c r="AF942" s="38"/>
      <c r="AG942" s="38"/>
      <c r="AH942" s="38"/>
      <c r="AI942" s="38"/>
      <c r="AJ942" s="38"/>
      <c r="AK942" s="38"/>
      <c r="AL942" s="38"/>
      <c r="AM942" s="38"/>
      <c r="AN942" s="38"/>
      <c r="AO942" s="38"/>
      <c r="AP942" s="38"/>
      <c r="AQ942" s="38"/>
    </row>
    <row r="943" spans="7:43" ht="15" customHeight="1" x14ac:dyDescent="0.55000000000000004">
      <c r="G943" s="39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  <c r="AA943" s="38"/>
      <c r="AB943" s="38"/>
      <c r="AC943" s="38"/>
      <c r="AD943" s="38"/>
      <c r="AE943" s="38"/>
      <c r="AF943" s="38"/>
      <c r="AG943" s="38"/>
      <c r="AH943" s="38"/>
      <c r="AI943" s="38"/>
      <c r="AJ943" s="38"/>
      <c r="AK943" s="38"/>
      <c r="AL943" s="38"/>
      <c r="AM943" s="38"/>
      <c r="AN943" s="38"/>
      <c r="AO943" s="38"/>
      <c r="AP943" s="38"/>
      <c r="AQ943" s="38"/>
    </row>
    <row r="944" spans="7:43" ht="15" customHeight="1" x14ac:dyDescent="0.55000000000000004">
      <c r="G944" s="39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  <c r="AA944" s="38"/>
      <c r="AB944" s="38"/>
      <c r="AC944" s="38"/>
      <c r="AD944" s="38"/>
      <c r="AE944" s="38"/>
      <c r="AF944" s="38"/>
      <c r="AG944" s="38"/>
      <c r="AH944" s="38"/>
      <c r="AI944" s="38"/>
      <c r="AJ944" s="38"/>
      <c r="AK944" s="38"/>
      <c r="AL944" s="38"/>
      <c r="AM944" s="38"/>
      <c r="AN944" s="38"/>
      <c r="AO944" s="38"/>
      <c r="AP944" s="38"/>
      <c r="AQ944" s="38"/>
    </row>
    <row r="945" spans="7:43" ht="15" customHeight="1" x14ac:dyDescent="0.55000000000000004">
      <c r="G945" s="39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  <c r="AA945" s="38"/>
      <c r="AB945" s="38"/>
      <c r="AC945" s="38"/>
      <c r="AD945" s="38"/>
      <c r="AE945" s="38"/>
      <c r="AF945" s="38"/>
      <c r="AG945" s="38"/>
      <c r="AH945" s="38"/>
      <c r="AI945" s="38"/>
      <c r="AJ945" s="38"/>
      <c r="AK945" s="38"/>
      <c r="AL945" s="38"/>
      <c r="AM945" s="38"/>
      <c r="AN945" s="38"/>
      <c r="AO945" s="38"/>
      <c r="AP945" s="38"/>
      <c r="AQ945" s="38"/>
    </row>
    <row r="946" spans="7:43" ht="15" customHeight="1" x14ac:dyDescent="0.55000000000000004">
      <c r="G946" s="39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  <c r="AA946" s="38"/>
      <c r="AB946" s="38"/>
      <c r="AC946" s="38"/>
      <c r="AD946" s="38"/>
      <c r="AE946" s="38"/>
      <c r="AF946" s="38"/>
      <c r="AG946" s="38"/>
      <c r="AH946" s="38"/>
      <c r="AI946" s="38"/>
      <c r="AJ946" s="38"/>
      <c r="AK946" s="38"/>
      <c r="AL946" s="38"/>
      <c r="AM946" s="38"/>
      <c r="AN946" s="38"/>
      <c r="AO946" s="38"/>
      <c r="AP946" s="38"/>
      <c r="AQ946" s="38"/>
    </row>
    <row r="947" spans="7:43" ht="15" customHeight="1" x14ac:dyDescent="0.55000000000000004">
      <c r="G947" s="39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  <c r="AA947" s="38"/>
      <c r="AB947" s="38"/>
      <c r="AC947" s="38"/>
      <c r="AD947" s="38"/>
      <c r="AE947" s="38"/>
      <c r="AF947" s="38"/>
      <c r="AG947" s="38"/>
      <c r="AH947" s="38"/>
      <c r="AI947" s="38"/>
      <c r="AJ947" s="38"/>
      <c r="AK947" s="38"/>
      <c r="AL947" s="38"/>
      <c r="AM947" s="38"/>
      <c r="AN947" s="38"/>
      <c r="AO947" s="38"/>
      <c r="AP947" s="38"/>
      <c r="AQ947" s="38"/>
    </row>
    <row r="948" spans="7:43" ht="15" customHeight="1" x14ac:dyDescent="0.55000000000000004">
      <c r="G948" s="39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  <c r="AA948" s="38"/>
      <c r="AB948" s="38"/>
      <c r="AC948" s="38"/>
      <c r="AD948" s="38"/>
      <c r="AE948" s="38"/>
      <c r="AF948" s="38"/>
      <c r="AG948" s="38"/>
      <c r="AH948" s="38"/>
      <c r="AI948" s="38"/>
      <c r="AJ948" s="38"/>
      <c r="AK948" s="38"/>
      <c r="AL948" s="38"/>
      <c r="AM948" s="38"/>
      <c r="AN948" s="38"/>
      <c r="AO948" s="38"/>
      <c r="AP948" s="38"/>
      <c r="AQ948" s="38"/>
    </row>
    <row r="949" spans="7:43" ht="15" customHeight="1" x14ac:dyDescent="0.55000000000000004">
      <c r="G949" s="39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  <c r="AA949" s="38"/>
      <c r="AB949" s="38"/>
      <c r="AC949" s="38"/>
      <c r="AD949" s="38"/>
      <c r="AE949" s="38"/>
      <c r="AF949" s="38"/>
      <c r="AG949" s="38"/>
      <c r="AH949" s="38"/>
      <c r="AI949" s="38"/>
      <c r="AJ949" s="38"/>
      <c r="AK949" s="38"/>
      <c r="AL949" s="38"/>
      <c r="AM949" s="38"/>
      <c r="AN949" s="38"/>
      <c r="AO949" s="38"/>
      <c r="AP949" s="38"/>
      <c r="AQ949" s="38"/>
    </row>
    <row r="950" spans="7:43" ht="15" customHeight="1" x14ac:dyDescent="0.55000000000000004">
      <c r="G950" s="39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  <c r="AA950" s="38"/>
      <c r="AB950" s="38"/>
      <c r="AC950" s="38"/>
      <c r="AD950" s="38"/>
      <c r="AE950" s="38"/>
      <c r="AF950" s="38"/>
      <c r="AG950" s="38"/>
      <c r="AH950" s="38"/>
      <c r="AI950" s="38"/>
      <c r="AJ950" s="38"/>
      <c r="AK950" s="38"/>
      <c r="AL950" s="38"/>
      <c r="AM950" s="38"/>
      <c r="AN950" s="38"/>
      <c r="AO950" s="38"/>
      <c r="AP950" s="38"/>
      <c r="AQ950" s="38"/>
    </row>
    <row r="951" spans="7:43" ht="15" customHeight="1" x14ac:dyDescent="0.55000000000000004">
      <c r="G951" s="39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  <c r="AA951" s="38"/>
      <c r="AB951" s="38"/>
      <c r="AC951" s="38"/>
      <c r="AD951" s="38"/>
      <c r="AE951" s="38"/>
      <c r="AF951" s="38"/>
      <c r="AG951" s="38"/>
      <c r="AH951" s="38"/>
      <c r="AI951" s="38"/>
      <c r="AJ951" s="38"/>
      <c r="AK951" s="38"/>
      <c r="AL951" s="38"/>
      <c r="AM951" s="38"/>
      <c r="AN951" s="38"/>
      <c r="AO951" s="38"/>
      <c r="AP951" s="38"/>
      <c r="AQ951" s="38"/>
    </row>
    <row r="952" spans="7:43" ht="15" customHeight="1" x14ac:dyDescent="0.55000000000000004">
      <c r="G952" s="39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  <c r="AA952" s="38"/>
      <c r="AB952" s="38"/>
      <c r="AC952" s="38"/>
      <c r="AD952" s="38"/>
      <c r="AE952" s="38"/>
      <c r="AF952" s="38"/>
      <c r="AG952" s="38"/>
      <c r="AH952" s="38"/>
      <c r="AI952" s="38"/>
      <c r="AJ952" s="38"/>
      <c r="AK952" s="38"/>
      <c r="AL952" s="38"/>
      <c r="AM952" s="38"/>
      <c r="AN952" s="38"/>
      <c r="AO952" s="38"/>
      <c r="AP952" s="38"/>
      <c r="AQ952" s="38"/>
    </row>
    <row r="953" spans="7:43" ht="15" customHeight="1" x14ac:dyDescent="0.55000000000000004">
      <c r="G953" s="39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  <c r="AA953" s="38"/>
      <c r="AB953" s="38"/>
      <c r="AC953" s="38"/>
      <c r="AD953" s="38"/>
      <c r="AE953" s="38"/>
      <c r="AF953" s="38"/>
      <c r="AG953" s="38"/>
      <c r="AH953" s="38"/>
      <c r="AI953" s="38"/>
      <c r="AJ953" s="38"/>
      <c r="AK953" s="38"/>
      <c r="AL953" s="38"/>
      <c r="AM953" s="38"/>
      <c r="AN953" s="38"/>
      <c r="AO953" s="38"/>
      <c r="AP953" s="38"/>
      <c r="AQ953" s="38"/>
    </row>
    <row r="954" spans="7:43" ht="15" customHeight="1" x14ac:dyDescent="0.55000000000000004">
      <c r="G954" s="39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  <c r="AA954" s="38"/>
      <c r="AB954" s="38"/>
      <c r="AC954" s="38"/>
      <c r="AD954" s="38"/>
      <c r="AE954" s="38"/>
      <c r="AF954" s="38"/>
      <c r="AG954" s="38"/>
      <c r="AH954" s="38"/>
      <c r="AI954" s="38"/>
      <c r="AJ954" s="38"/>
      <c r="AK954" s="38"/>
      <c r="AL954" s="38"/>
      <c r="AM954" s="38"/>
      <c r="AN954" s="38"/>
      <c r="AO954" s="38"/>
      <c r="AP954" s="38"/>
      <c r="AQ954" s="38"/>
    </row>
    <row r="955" spans="7:43" ht="15" customHeight="1" x14ac:dyDescent="0.55000000000000004">
      <c r="G955" s="39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  <c r="AA955" s="38"/>
      <c r="AB955" s="38"/>
      <c r="AC955" s="38"/>
      <c r="AD955" s="38"/>
      <c r="AE955" s="38"/>
      <c r="AF955" s="38"/>
      <c r="AG955" s="38"/>
      <c r="AH955" s="38"/>
      <c r="AI955" s="38"/>
      <c r="AJ955" s="38"/>
      <c r="AK955" s="38"/>
      <c r="AL955" s="38"/>
      <c r="AM955" s="38"/>
      <c r="AN955" s="38"/>
      <c r="AO955" s="38"/>
      <c r="AP955" s="38"/>
      <c r="AQ955" s="38"/>
    </row>
    <row r="956" spans="7:43" ht="15" customHeight="1" x14ac:dyDescent="0.55000000000000004">
      <c r="G956" s="39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  <c r="AA956" s="38"/>
      <c r="AB956" s="38"/>
      <c r="AC956" s="38"/>
      <c r="AD956" s="38"/>
      <c r="AE956" s="38"/>
      <c r="AF956" s="38"/>
      <c r="AG956" s="38"/>
      <c r="AH956" s="38"/>
      <c r="AI956" s="38"/>
      <c r="AJ956" s="38"/>
      <c r="AK956" s="38"/>
      <c r="AL956" s="38"/>
      <c r="AM956" s="38"/>
      <c r="AN956" s="38"/>
      <c r="AO956" s="38"/>
      <c r="AP956" s="38"/>
      <c r="AQ956" s="38"/>
    </row>
    <row r="957" spans="7:43" ht="15" customHeight="1" x14ac:dyDescent="0.55000000000000004">
      <c r="G957" s="39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  <c r="AA957" s="38"/>
      <c r="AB957" s="38"/>
      <c r="AC957" s="38"/>
      <c r="AD957" s="38"/>
      <c r="AE957" s="38"/>
      <c r="AF957" s="38"/>
      <c r="AG957" s="38"/>
      <c r="AH957" s="38"/>
      <c r="AI957" s="38"/>
      <c r="AJ957" s="38"/>
      <c r="AK957" s="38"/>
      <c r="AL957" s="38"/>
      <c r="AM957" s="38"/>
      <c r="AN957" s="38"/>
      <c r="AO957" s="38"/>
      <c r="AP957" s="38"/>
      <c r="AQ957" s="38"/>
    </row>
    <row r="958" spans="7:43" ht="15" customHeight="1" x14ac:dyDescent="0.55000000000000004">
      <c r="G958" s="39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  <c r="AA958" s="38"/>
      <c r="AB958" s="38"/>
      <c r="AC958" s="38"/>
      <c r="AD958" s="38"/>
      <c r="AE958" s="38"/>
      <c r="AF958" s="38"/>
      <c r="AG958" s="38"/>
      <c r="AH958" s="38"/>
      <c r="AI958" s="38"/>
      <c r="AJ958" s="38"/>
      <c r="AK958" s="38"/>
      <c r="AL958" s="38"/>
      <c r="AM958" s="38"/>
      <c r="AN958" s="38"/>
      <c r="AO958" s="38"/>
      <c r="AP958" s="38"/>
      <c r="AQ958" s="38"/>
    </row>
    <row r="959" spans="7:43" ht="15" customHeight="1" x14ac:dyDescent="0.55000000000000004">
      <c r="G959" s="39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  <c r="AA959" s="38"/>
      <c r="AB959" s="38"/>
      <c r="AC959" s="38"/>
      <c r="AD959" s="38"/>
      <c r="AE959" s="38"/>
      <c r="AF959" s="38"/>
      <c r="AG959" s="38"/>
      <c r="AH959" s="38"/>
      <c r="AI959" s="38"/>
      <c r="AJ959" s="38"/>
      <c r="AK959" s="38"/>
      <c r="AL959" s="38"/>
      <c r="AM959" s="38"/>
      <c r="AN959" s="38"/>
      <c r="AO959" s="38"/>
      <c r="AP959" s="38"/>
      <c r="AQ959" s="38"/>
    </row>
    <row r="960" spans="7:43" ht="15" customHeight="1" x14ac:dyDescent="0.55000000000000004">
      <c r="G960" s="39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  <c r="AA960" s="38"/>
      <c r="AB960" s="38"/>
      <c r="AC960" s="38"/>
      <c r="AD960" s="38"/>
      <c r="AE960" s="38"/>
      <c r="AF960" s="38"/>
      <c r="AG960" s="38"/>
      <c r="AH960" s="38"/>
      <c r="AI960" s="38"/>
      <c r="AJ960" s="38"/>
      <c r="AK960" s="38"/>
      <c r="AL960" s="38"/>
      <c r="AM960" s="38"/>
      <c r="AN960" s="38"/>
      <c r="AO960" s="38"/>
      <c r="AP960" s="38"/>
      <c r="AQ960" s="38"/>
    </row>
    <row r="961" spans="7:43" ht="15" customHeight="1" x14ac:dyDescent="0.55000000000000004">
      <c r="G961" s="39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  <c r="AA961" s="38"/>
      <c r="AB961" s="38"/>
      <c r="AC961" s="38"/>
      <c r="AD961" s="38"/>
      <c r="AE961" s="38"/>
      <c r="AF961" s="38"/>
      <c r="AG961" s="38"/>
      <c r="AH961" s="38"/>
      <c r="AI961" s="38"/>
      <c r="AJ961" s="38"/>
      <c r="AK961" s="38"/>
      <c r="AL961" s="38"/>
      <c r="AM961" s="38"/>
      <c r="AN961" s="38"/>
      <c r="AO961" s="38"/>
      <c r="AP961" s="38"/>
      <c r="AQ961" s="38"/>
    </row>
    <row r="962" spans="7:43" ht="15" customHeight="1" x14ac:dyDescent="0.55000000000000004">
      <c r="G962" s="39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  <c r="AA962" s="38"/>
      <c r="AB962" s="38"/>
      <c r="AC962" s="38"/>
      <c r="AD962" s="38"/>
      <c r="AE962" s="38"/>
      <c r="AF962" s="38"/>
      <c r="AG962" s="38"/>
      <c r="AH962" s="38"/>
      <c r="AI962" s="38"/>
      <c r="AJ962" s="38"/>
      <c r="AK962" s="38"/>
      <c r="AL962" s="38"/>
      <c r="AM962" s="38"/>
      <c r="AN962" s="38"/>
      <c r="AO962" s="38"/>
      <c r="AP962" s="38"/>
      <c r="AQ962" s="38"/>
    </row>
    <row r="963" spans="7:43" ht="15" customHeight="1" x14ac:dyDescent="0.55000000000000004">
      <c r="G963" s="39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  <c r="AA963" s="38"/>
      <c r="AB963" s="38"/>
      <c r="AC963" s="38"/>
      <c r="AD963" s="38"/>
      <c r="AE963" s="38"/>
      <c r="AF963" s="38"/>
      <c r="AG963" s="38"/>
      <c r="AH963" s="38"/>
      <c r="AI963" s="38"/>
      <c r="AJ963" s="38"/>
      <c r="AK963" s="38"/>
      <c r="AL963" s="38"/>
      <c r="AM963" s="38"/>
      <c r="AN963" s="38"/>
      <c r="AO963" s="38"/>
      <c r="AP963" s="38"/>
      <c r="AQ963" s="38"/>
    </row>
    <row r="964" spans="7:43" ht="15" customHeight="1" x14ac:dyDescent="0.55000000000000004">
      <c r="G964" s="39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  <c r="AA964" s="38"/>
      <c r="AB964" s="38"/>
      <c r="AC964" s="38"/>
      <c r="AD964" s="38"/>
      <c r="AE964" s="38"/>
      <c r="AF964" s="38"/>
      <c r="AG964" s="38"/>
      <c r="AH964" s="38"/>
      <c r="AI964" s="38"/>
      <c r="AJ964" s="38"/>
      <c r="AK964" s="38"/>
      <c r="AL964" s="38"/>
      <c r="AM964" s="38"/>
      <c r="AN964" s="38"/>
      <c r="AO964" s="38"/>
      <c r="AP964" s="38"/>
      <c r="AQ964" s="38"/>
    </row>
    <row r="965" spans="7:43" ht="15" customHeight="1" x14ac:dyDescent="0.55000000000000004">
      <c r="G965" s="39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  <c r="AA965" s="38"/>
      <c r="AB965" s="38"/>
      <c r="AC965" s="38"/>
      <c r="AD965" s="38"/>
      <c r="AE965" s="38"/>
      <c r="AF965" s="38"/>
      <c r="AG965" s="38"/>
      <c r="AH965" s="38"/>
      <c r="AI965" s="38"/>
      <c r="AJ965" s="38"/>
      <c r="AK965" s="38"/>
      <c r="AL965" s="38"/>
      <c r="AM965" s="38"/>
      <c r="AN965" s="38"/>
      <c r="AO965" s="38"/>
      <c r="AP965" s="38"/>
      <c r="AQ965" s="38"/>
    </row>
    <row r="966" spans="7:43" ht="15" customHeight="1" x14ac:dyDescent="0.55000000000000004">
      <c r="G966" s="39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  <c r="AA966" s="38"/>
      <c r="AB966" s="38"/>
      <c r="AC966" s="38"/>
      <c r="AD966" s="38"/>
      <c r="AE966" s="38"/>
      <c r="AF966" s="38"/>
      <c r="AG966" s="38"/>
      <c r="AH966" s="38"/>
      <c r="AI966" s="38"/>
      <c r="AJ966" s="38"/>
      <c r="AK966" s="38"/>
      <c r="AL966" s="38"/>
      <c r="AM966" s="38"/>
      <c r="AN966" s="38"/>
      <c r="AO966" s="38"/>
      <c r="AP966" s="38"/>
      <c r="AQ966" s="38"/>
    </row>
    <row r="967" spans="7:43" ht="15" customHeight="1" x14ac:dyDescent="0.55000000000000004">
      <c r="G967" s="39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  <c r="AA967" s="38"/>
      <c r="AB967" s="38"/>
      <c r="AC967" s="38"/>
      <c r="AD967" s="38"/>
      <c r="AE967" s="38"/>
      <c r="AF967" s="38"/>
      <c r="AG967" s="38"/>
      <c r="AH967" s="38"/>
      <c r="AI967" s="38"/>
      <c r="AJ967" s="38"/>
      <c r="AK967" s="38"/>
      <c r="AL967" s="38"/>
      <c r="AM967" s="38"/>
      <c r="AN967" s="38"/>
      <c r="AO967" s="38"/>
      <c r="AP967" s="38"/>
      <c r="AQ967" s="38"/>
    </row>
    <row r="968" spans="7:43" ht="15" customHeight="1" x14ac:dyDescent="0.55000000000000004">
      <c r="G968" s="39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  <c r="AA968" s="38"/>
      <c r="AB968" s="38"/>
      <c r="AC968" s="38"/>
      <c r="AD968" s="38"/>
      <c r="AE968" s="38"/>
      <c r="AF968" s="38"/>
      <c r="AG968" s="38"/>
      <c r="AH968" s="38"/>
      <c r="AI968" s="38"/>
      <c r="AJ968" s="38"/>
      <c r="AK968" s="38"/>
      <c r="AL968" s="38"/>
      <c r="AM968" s="38"/>
      <c r="AN968" s="38"/>
      <c r="AO968" s="38"/>
      <c r="AP968" s="38"/>
      <c r="AQ968" s="38"/>
    </row>
    <row r="969" spans="7:43" ht="15" customHeight="1" x14ac:dyDescent="0.55000000000000004">
      <c r="G969" s="39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  <c r="AA969" s="38"/>
      <c r="AB969" s="38"/>
      <c r="AC969" s="38"/>
      <c r="AD969" s="38"/>
      <c r="AE969" s="38"/>
      <c r="AF969" s="38"/>
      <c r="AG969" s="38"/>
      <c r="AH969" s="38"/>
      <c r="AI969" s="38"/>
      <c r="AJ969" s="38"/>
      <c r="AK969" s="38"/>
      <c r="AL969" s="38"/>
      <c r="AM969" s="38"/>
      <c r="AN969" s="38"/>
      <c r="AO969" s="38"/>
      <c r="AP969" s="38"/>
      <c r="AQ969" s="38"/>
    </row>
    <row r="970" spans="7:43" ht="15" customHeight="1" x14ac:dyDescent="0.55000000000000004">
      <c r="G970" s="39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  <c r="AA970" s="38"/>
      <c r="AB970" s="38"/>
      <c r="AC970" s="38"/>
      <c r="AD970" s="38"/>
      <c r="AE970" s="38"/>
      <c r="AF970" s="38"/>
      <c r="AG970" s="38"/>
      <c r="AH970" s="38"/>
      <c r="AI970" s="38"/>
      <c r="AJ970" s="38"/>
      <c r="AK970" s="38"/>
      <c r="AL970" s="38"/>
      <c r="AM970" s="38"/>
      <c r="AN970" s="38"/>
      <c r="AO970" s="38"/>
      <c r="AP970" s="38"/>
      <c r="AQ970" s="38"/>
    </row>
    <row r="971" spans="7:43" ht="15" customHeight="1" x14ac:dyDescent="0.55000000000000004">
      <c r="G971" s="39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  <c r="AA971" s="38"/>
      <c r="AB971" s="38"/>
      <c r="AC971" s="38"/>
      <c r="AD971" s="38"/>
      <c r="AE971" s="38"/>
      <c r="AF971" s="38"/>
      <c r="AG971" s="38"/>
      <c r="AH971" s="38"/>
      <c r="AI971" s="38"/>
      <c r="AJ971" s="38"/>
      <c r="AK971" s="38"/>
      <c r="AL971" s="38"/>
      <c r="AM971" s="38"/>
      <c r="AN971" s="38"/>
      <c r="AO971" s="38"/>
      <c r="AP971" s="38"/>
      <c r="AQ971" s="38"/>
    </row>
    <row r="972" spans="7:43" ht="15" customHeight="1" x14ac:dyDescent="0.55000000000000004">
      <c r="G972" s="39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  <c r="AA972" s="38"/>
      <c r="AB972" s="38"/>
      <c r="AC972" s="38"/>
      <c r="AD972" s="38"/>
      <c r="AE972" s="38"/>
      <c r="AF972" s="38"/>
      <c r="AG972" s="38"/>
      <c r="AH972" s="38"/>
      <c r="AI972" s="38"/>
      <c r="AJ972" s="38"/>
      <c r="AK972" s="38"/>
      <c r="AL972" s="38"/>
      <c r="AM972" s="38"/>
      <c r="AN972" s="38"/>
      <c r="AO972" s="38"/>
      <c r="AP972" s="38"/>
      <c r="AQ972" s="38"/>
    </row>
    <row r="973" spans="7:43" ht="15" customHeight="1" x14ac:dyDescent="0.55000000000000004">
      <c r="G973" s="39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  <c r="AA973" s="38"/>
      <c r="AB973" s="38"/>
      <c r="AC973" s="38"/>
      <c r="AD973" s="38"/>
      <c r="AE973" s="38"/>
      <c r="AF973" s="38"/>
      <c r="AG973" s="38"/>
      <c r="AH973" s="38"/>
      <c r="AI973" s="38"/>
      <c r="AJ973" s="38"/>
      <c r="AK973" s="38"/>
      <c r="AL973" s="38"/>
      <c r="AM973" s="38"/>
      <c r="AN973" s="38"/>
      <c r="AO973" s="38"/>
      <c r="AP973" s="38"/>
      <c r="AQ973" s="38"/>
    </row>
    <row r="974" spans="7:43" ht="15" customHeight="1" x14ac:dyDescent="0.55000000000000004">
      <c r="G974" s="39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  <c r="AA974" s="38"/>
      <c r="AB974" s="38"/>
      <c r="AC974" s="38"/>
      <c r="AD974" s="38"/>
      <c r="AE974" s="38"/>
      <c r="AF974" s="38"/>
      <c r="AG974" s="38"/>
      <c r="AH974" s="38"/>
      <c r="AI974" s="38"/>
      <c r="AJ974" s="38"/>
      <c r="AK974" s="38"/>
      <c r="AL974" s="38"/>
      <c r="AM974" s="38"/>
      <c r="AN974" s="38"/>
      <c r="AO974" s="38"/>
      <c r="AP974" s="38"/>
      <c r="AQ974" s="38"/>
    </row>
    <row r="975" spans="7:43" ht="15" customHeight="1" x14ac:dyDescent="0.55000000000000004">
      <c r="G975" s="39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  <c r="AA975" s="38"/>
      <c r="AB975" s="38"/>
      <c r="AC975" s="38"/>
      <c r="AD975" s="38"/>
      <c r="AE975" s="38"/>
      <c r="AF975" s="38"/>
      <c r="AG975" s="38"/>
      <c r="AH975" s="38"/>
      <c r="AI975" s="38"/>
      <c r="AJ975" s="38"/>
      <c r="AK975" s="38"/>
      <c r="AL975" s="38"/>
      <c r="AM975" s="38"/>
      <c r="AN975" s="38"/>
      <c r="AO975" s="38"/>
      <c r="AP975" s="38"/>
      <c r="AQ975" s="38"/>
    </row>
    <row r="976" spans="7:43" ht="15" customHeight="1" x14ac:dyDescent="0.55000000000000004">
      <c r="G976" s="39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  <c r="AA976" s="38"/>
      <c r="AB976" s="38"/>
      <c r="AC976" s="38"/>
      <c r="AD976" s="38"/>
      <c r="AE976" s="38"/>
      <c r="AF976" s="38"/>
      <c r="AG976" s="38"/>
      <c r="AH976" s="38"/>
      <c r="AI976" s="38"/>
      <c r="AJ976" s="38"/>
      <c r="AK976" s="38"/>
      <c r="AL976" s="38"/>
      <c r="AM976" s="38"/>
      <c r="AN976" s="38"/>
      <c r="AO976" s="38"/>
      <c r="AP976" s="38"/>
      <c r="AQ976" s="38"/>
    </row>
    <row r="977" spans="7:43" ht="15" customHeight="1" x14ac:dyDescent="0.55000000000000004">
      <c r="G977" s="39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  <c r="AA977" s="38"/>
      <c r="AB977" s="38"/>
      <c r="AC977" s="38"/>
      <c r="AD977" s="38"/>
      <c r="AE977" s="38"/>
      <c r="AF977" s="38"/>
      <c r="AG977" s="38"/>
      <c r="AH977" s="38"/>
      <c r="AI977" s="38"/>
      <c r="AJ977" s="38"/>
      <c r="AK977" s="38"/>
      <c r="AL977" s="38"/>
      <c r="AM977" s="38"/>
      <c r="AN977" s="38"/>
      <c r="AO977" s="38"/>
      <c r="AP977" s="38"/>
      <c r="AQ977" s="38"/>
    </row>
    <row r="978" spans="7:43" ht="15" customHeight="1" x14ac:dyDescent="0.55000000000000004">
      <c r="G978" s="39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  <c r="AA978" s="38"/>
      <c r="AB978" s="38"/>
      <c r="AC978" s="38"/>
      <c r="AD978" s="38"/>
      <c r="AE978" s="38"/>
      <c r="AF978" s="38"/>
      <c r="AG978" s="38"/>
      <c r="AH978" s="38"/>
      <c r="AI978" s="38"/>
      <c r="AJ978" s="38"/>
      <c r="AK978" s="38"/>
      <c r="AL978" s="38"/>
      <c r="AM978" s="38"/>
      <c r="AN978" s="38"/>
      <c r="AO978" s="38"/>
      <c r="AP978" s="38"/>
      <c r="AQ978" s="38"/>
    </row>
    <row r="979" spans="7:43" ht="15" customHeight="1" x14ac:dyDescent="0.55000000000000004">
      <c r="G979" s="39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  <c r="AA979" s="38"/>
      <c r="AB979" s="38"/>
      <c r="AC979" s="38"/>
      <c r="AD979" s="38"/>
      <c r="AE979" s="38"/>
      <c r="AF979" s="38"/>
      <c r="AG979" s="38"/>
      <c r="AH979" s="38"/>
      <c r="AI979" s="38"/>
      <c r="AJ979" s="38"/>
      <c r="AK979" s="38"/>
      <c r="AL979" s="38"/>
      <c r="AM979" s="38"/>
      <c r="AN979" s="38"/>
      <c r="AO979" s="38"/>
      <c r="AP979" s="38"/>
      <c r="AQ979" s="38"/>
    </row>
    <row r="980" spans="7:43" ht="15" customHeight="1" x14ac:dyDescent="0.55000000000000004">
      <c r="G980" s="39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  <c r="AA980" s="38"/>
      <c r="AB980" s="38"/>
      <c r="AC980" s="38"/>
      <c r="AD980" s="38"/>
      <c r="AE980" s="38"/>
      <c r="AF980" s="38"/>
      <c r="AG980" s="38"/>
      <c r="AH980" s="38"/>
      <c r="AI980" s="38"/>
      <c r="AJ980" s="38"/>
      <c r="AK980" s="38"/>
      <c r="AL980" s="38"/>
      <c r="AM980" s="38"/>
      <c r="AN980" s="38"/>
      <c r="AO980" s="38"/>
      <c r="AP980" s="38"/>
      <c r="AQ980" s="38"/>
    </row>
    <row r="981" spans="7:43" ht="15" customHeight="1" x14ac:dyDescent="0.55000000000000004">
      <c r="G981" s="39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  <c r="AA981" s="38"/>
      <c r="AB981" s="38"/>
      <c r="AC981" s="38"/>
      <c r="AD981" s="38"/>
      <c r="AE981" s="38"/>
      <c r="AF981" s="38"/>
      <c r="AG981" s="38"/>
      <c r="AH981" s="38"/>
      <c r="AI981" s="38"/>
      <c r="AJ981" s="38"/>
      <c r="AK981" s="38"/>
      <c r="AL981" s="38"/>
      <c r="AM981" s="38"/>
      <c r="AN981" s="38"/>
      <c r="AO981" s="38"/>
      <c r="AP981" s="38"/>
      <c r="AQ981" s="38"/>
    </row>
    <row r="982" spans="7:43" ht="15" customHeight="1" x14ac:dyDescent="0.55000000000000004">
      <c r="G982" s="39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  <c r="AA982" s="38"/>
      <c r="AB982" s="38"/>
      <c r="AC982" s="38"/>
      <c r="AD982" s="38"/>
      <c r="AE982" s="38"/>
      <c r="AF982" s="38"/>
      <c r="AG982" s="38"/>
      <c r="AH982" s="38"/>
      <c r="AI982" s="38"/>
      <c r="AJ982" s="38"/>
      <c r="AK982" s="38"/>
      <c r="AL982" s="38"/>
      <c r="AM982" s="38"/>
      <c r="AN982" s="38"/>
      <c r="AO982" s="38"/>
      <c r="AP982" s="38"/>
      <c r="AQ982" s="38"/>
    </row>
    <row r="983" spans="7:43" ht="15" customHeight="1" x14ac:dyDescent="0.55000000000000004">
      <c r="G983" s="39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  <c r="AA983" s="38"/>
      <c r="AB983" s="38"/>
      <c r="AC983" s="38"/>
      <c r="AD983" s="38"/>
      <c r="AE983" s="38"/>
      <c r="AF983" s="38"/>
      <c r="AG983" s="38"/>
      <c r="AH983" s="38"/>
      <c r="AI983" s="38"/>
      <c r="AJ983" s="38"/>
      <c r="AK983" s="38"/>
      <c r="AL983" s="38"/>
      <c r="AM983" s="38"/>
      <c r="AN983" s="38"/>
      <c r="AO983" s="38"/>
      <c r="AP983" s="38"/>
      <c r="AQ983" s="38"/>
    </row>
    <row r="984" spans="7:43" ht="15" customHeight="1" x14ac:dyDescent="0.55000000000000004">
      <c r="G984" s="39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  <c r="AA984" s="38"/>
      <c r="AB984" s="38"/>
      <c r="AC984" s="38"/>
      <c r="AD984" s="38"/>
      <c r="AE984" s="38"/>
      <c r="AF984" s="38"/>
      <c r="AG984" s="38"/>
      <c r="AH984" s="38"/>
      <c r="AI984" s="38"/>
      <c r="AJ984" s="38"/>
      <c r="AK984" s="38"/>
      <c r="AL984" s="38"/>
      <c r="AM984" s="38"/>
      <c r="AN984" s="38"/>
      <c r="AO984" s="38"/>
      <c r="AP984" s="38"/>
      <c r="AQ984" s="38"/>
    </row>
    <row r="985" spans="7:43" ht="15" customHeight="1" x14ac:dyDescent="0.55000000000000004">
      <c r="G985" s="39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  <c r="AA985" s="38"/>
      <c r="AB985" s="38"/>
      <c r="AC985" s="38"/>
      <c r="AD985" s="38"/>
      <c r="AE985" s="38"/>
      <c r="AF985" s="38"/>
      <c r="AG985" s="38"/>
      <c r="AH985" s="38"/>
      <c r="AI985" s="38"/>
      <c r="AJ985" s="38"/>
      <c r="AK985" s="38"/>
      <c r="AL985" s="38"/>
      <c r="AM985" s="38"/>
      <c r="AN985" s="38"/>
      <c r="AO985" s="38"/>
      <c r="AP985" s="38"/>
      <c r="AQ985" s="38"/>
    </row>
    <row r="986" spans="7:43" ht="15" customHeight="1" x14ac:dyDescent="0.55000000000000004">
      <c r="G986" s="39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  <c r="AA986" s="38"/>
      <c r="AB986" s="38"/>
      <c r="AC986" s="38"/>
      <c r="AD986" s="38"/>
      <c r="AE986" s="38"/>
      <c r="AF986" s="38"/>
      <c r="AG986" s="38"/>
      <c r="AH986" s="38"/>
      <c r="AI986" s="38"/>
      <c r="AJ986" s="38"/>
      <c r="AK986" s="38"/>
      <c r="AL986" s="38"/>
      <c r="AM986" s="38"/>
      <c r="AN986" s="38"/>
      <c r="AO986" s="38"/>
      <c r="AP986" s="38"/>
      <c r="AQ986" s="38"/>
    </row>
    <row r="987" spans="7:43" ht="15" customHeight="1" x14ac:dyDescent="0.55000000000000004">
      <c r="G987" s="39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  <c r="AA987" s="38"/>
      <c r="AB987" s="38"/>
      <c r="AC987" s="38"/>
      <c r="AD987" s="38"/>
      <c r="AE987" s="38"/>
      <c r="AF987" s="38"/>
      <c r="AG987" s="38"/>
      <c r="AH987" s="38"/>
      <c r="AI987" s="38"/>
      <c r="AJ987" s="38"/>
      <c r="AK987" s="38"/>
      <c r="AL987" s="38"/>
      <c r="AM987" s="38"/>
      <c r="AN987" s="38"/>
      <c r="AO987" s="38"/>
      <c r="AP987" s="38"/>
      <c r="AQ987" s="38"/>
    </row>
    <row r="988" spans="7:43" ht="15" customHeight="1" x14ac:dyDescent="0.55000000000000004">
      <c r="G988" s="39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  <c r="AA988" s="38"/>
      <c r="AB988" s="38"/>
      <c r="AC988" s="38"/>
      <c r="AD988" s="38"/>
      <c r="AE988" s="38"/>
      <c r="AF988" s="38"/>
      <c r="AG988" s="38"/>
      <c r="AH988" s="38"/>
      <c r="AI988" s="38"/>
      <c r="AJ988" s="38"/>
      <c r="AK988" s="38"/>
      <c r="AL988" s="38"/>
      <c r="AM988" s="38"/>
      <c r="AN988" s="38"/>
      <c r="AO988" s="38"/>
      <c r="AP988" s="38"/>
      <c r="AQ988" s="38"/>
    </row>
    <row r="989" spans="7:43" ht="15" customHeight="1" x14ac:dyDescent="0.55000000000000004">
      <c r="G989" s="39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  <c r="AA989" s="38"/>
      <c r="AB989" s="38"/>
      <c r="AC989" s="38"/>
      <c r="AD989" s="38"/>
      <c r="AE989" s="38"/>
      <c r="AF989" s="38"/>
      <c r="AG989" s="38"/>
      <c r="AH989" s="38"/>
      <c r="AI989" s="38"/>
      <c r="AJ989" s="38"/>
      <c r="AK989" s="38"/>
      <c r="AL989" s="38"/>
      <c r="AM989" s="38"/>
      <c r="AN989" s="38"/>
      <c r="AO989" s="38"/>
      <c r="AP989" s="38"/>
      <c r="AQ989" s="38"/>
    </row>
    <row r="990" spans="7:43" ht="15" customHeight="1" x14ac:dyDescent="0.55000000000000004">
      <c r="G990" s="39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  <c r="AA990" s="38"/>
      <c r="AB990" s="38"/>
      <c r="AC990" s="38"/>
      <c r="AD990" s="38"/>
      <c r="AE990" s="38"/>
      <c r="AF990" s="38"/>
      <c r="AG990" s="38"/>
      <c r="AH990" s="38"/>
      <c r="AI990" s="38"/>
      <c r="AJ990" s="38"/>
      <c r="AK990" s="38"/>
      <c r="AL990" s="38"/>
      <c r="AM990" s="38"/>
      <c r="AN990" s="38"/>
      <c r="AO990" s="38"/>
      <c r="AP990" s="38"/>
      <c r="AQ990" s="38"/>
    </row>
    <row r="991" spans="7:43" ht="15" customHeight="1" x14ac:dyDescent="0.55000000000000004">
      <c r="G991" s="39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  <c r="AA991" s="38"/>
      <c r="AB991" s="38"/>
      <c r="AC991" s="38"/>
      <c r="AD991" s="38"/>
      <c r="AE991" s="38"/>
      <c r="AF991" s="38"/>
      <c r="AG991" s="38"/>
      <c r="AH991" s="38"/>
      <c r="AI991" s="38"/>
      <c r="AJ991" s="38"/>
      <c r="AK991" s="38"/>
      <c r="AL991" s="38"/>
      <c r="AM991" s="38"/>
      <c r="AN991" s="38"/>
      <c r="AO991" s="38"/>
      <c r="AP991" s="38"/>
      <c r="AQ991" s="38"/>
    </row>
    <row r="992" spans="7:43" ht="15" customHeight="1" x14ac:dyDescent="0.55000000000000004">
      <c r="G992" s="39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  <c r="AA992" s="38"/>
      <c r="AB992" s="38"/>
      <c r="AC992" s="38"/>
      <c r="AD992" s="38"/>
      <c r="AE992" s="38"/>
      <c r="AF992" s="38"/>
      <c r="AG992" s="38"/>
      <c r="AH992" s="38"/>
      <c r="AI992" s="38"/>
      <c r="AJ992" s="38"/>
      <c r="AK992" s="38"/>
      <c r="AL992" s="38"/>
      <c r="AM992" s="38"/>
      <c r="AN992" s="38"/>
      <c r="AO992" s="38"/>
      <c r="AP992" s="38"/>
      <c r="AQ992" s="38"/>
    </row>
    <row r="993" spans="7:43" ht="15" customHeight="1" x14ac:dyDescent="0.55000000000000004">
      <c r="G993" s="39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  <c r="AA993" s="38"/>
      <c r="AB993" s="38"/>
      <c r="AC993" s="38"/>
      <c r="AD993" s="38"/>
      <c r="AE993" s="38"/>
      <c r="AF993" s="38"/>
      <c r="AG993" s="38"/>
      <c r="AH993" s="38"/>
      <c r="AI993" s="38"/>
      <c r="AJ993" s="38"/>
      <c r="AK993" s="38"/>
      <c r="AL993" s="38"/>
      <c r="AM993" s="38"/>
      <c r="AN993" s="38"/>
      <c r="AO993" s="38"/>
      <c r="AP993" s="38"/>
      <c r="AQ993" s="38"/>
    </row>
    <row r="994" spans="7:43" ht="15" customHeight="1" x14ac:dyDescent="0.55000000000000004">
      <c r="G994" s="39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  <c r="AA994" s="38"/>
      <c r="AB994" s="38"/>
      <c r="AC994" s="38"/>
      <c r="AD994" s="38"/>
      <c r="AE994" s="38"/>
      <c r="AF994" s="38"/>
      <c r="AG994" s="38"/>
      <c r="AH994" s="38"/>
      <c r="AI994" s="38"/>
      <c r="AJ994" s="38"/>
      <c r="AK994" s="38"/>
      <c r="AL994" s="38"/>
      <c r="AM994" s="38"/>
      <c r="AN994" s="38"/>
      <c r="AO994" s="38"/>
      <c r="AP994" s="38"/>
      <c r="AQ994" s="38"/>
    </row>
    <row r="995" spans="7:43" ht="15" customHeight="1" x14ac:dyDescent="0.55000000000000004">
      <c r="G995" s="39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  <c r="AA995" s="38"/>
      <c r="AB995" s="38"/>
      <c r="AC995" s="38"/>
      <c r="AD995" s="38"/>
      <c r="AE995" s="38"/>
      <c r="AF995" s="38"/>
      <c r="AG995" s="38"/>
      <c r="AH995" s="38"/>
      <c r="AI995" s="38"/>
      <c r="AJ995" s="38"/>
      <c r="AK995" s="38"/>
      <c r="AL995" s="38"/>
      <c r="AM995" s="38"/>
      <c r="AN995" s="38"/>
      <c r="AO995" s="38"/>
      <c r="AP995" s="38"/>
      <c r="AQ995" s="38"/>
    </row>
    <row r="996" spans="7:43" ht="15" customHeight="1" x14ac:dyDescent="0.55000000000000004">
      <c r="G996" s="39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  <c r="AA996" s="38"/>
      <c r="AB996" s="38"/>
      <c r="AC996" s="38"/>
      <c r="AD996" s="38"/>
      <c r="AE996" s="38"/>
      <c r="AF996" s="38"/>
      <c r="AG996" s="38"/>
      <c r="AH996" s="38"/>
      <c r="AI996" s="38"/>
      <c r="AJ996" s="38"/>
      <c r="AK996" s="38"/>
      <c r="AL996" s="38"/>
      <c r="AM996" s="38"/>
      <c r="AN996" s="38"/>
      <c r="AO996" s="38"/>
      <c r="AP996" s="38"/>
      <c r="AQ996" s="38"/>
    </row>
    <row r="997" spans="7:43" ht="15" customHeight="1" x14ac:dyDescent="0.55000000000000004">
      <c r="G997" s="39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  <c r="AA997" s="38"/>
      <c r="AB997" s="38"/>
      <c r="AC997" s="38"/>
      <c r="AD997" s="38"/>
      <c r="AE997" s="38"/>
      <c r="AF997" s="38"/>
      <c r="AG997" s="38"/>
      <c r="AH997" s="38"/>
      <c r="AI997" s="38"/>
      <c r="AJ997" s="38"/>
      <c r="AK997" s="38"/>
      <c r="AL997" s="38"/>
      <c r="AM997" s="38"/>
      <c r="AN997" s="38"/>
      <c r="AO997" s="38"/>
      <c r="AP997" s="38"/>
      <c r="AQ997" s="38"/>
    </row>
    <row r="998" spans="7:43" ht="15" customHeight="1" x14ac:dyDescent="0.55000000000000004">
      <c r="G998" s="39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  <c r="AA998" s="38"/>
      <c r="AB998" s="38"/>
      <c r="AC998" s="38"/>
      <c r="AD998" s="38"/>
      <c r="AE998" s="38"/>
      <c r="AF998" s="38"/>
      <c r="AG998" s="38"/>
      <c r="AH998" s="38"/>
      <c r="AI998" s="38"/>
      <c r="AJ998" s="38"/>
      <c r="AK998" s="38"/>
      <c r="AL998" s="38"/>
      <c r="AM998" s="38"/>
      <c r="AN998" s="38"/>
      <c r="AO998" s="38"/>
      <c r="AP998" s="38"/>
      <c r="AQ998" s="38"/>
    </row>
    <row r="999" spans="7:43" ht="15" customHeight="1" x14ac:dyDescent="0.55000000000000004">
      <c r="G999" s="39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  <c r="AA999" s="38"/>
      <c r="AB999" s="38"/>
      <c r="AC999" s="38"/>
      <c r="AD999" s="38"/>
      <c r="AE999" s="38"/>
      <c r="AF999" s="38"/>
      <c r="AG999" s="38"/>
      <c r="AH999" s="38"/>
      <c r="AI999" s="38"/>
      <c r="AJ999" s="38"/>
      <c r="AK999" s="38"/>
      <c r="AL999" s="38"/>
      <c r="AM999" s="38"/>
      <c r="AN999" s="38"/>
      <c r="AO999" s="38"/>
      <c r="AP999" s="38"/>
      <c r="AQ999" s="38"/>
    </row>
    <row r="1000" spans="7:43" ht="15" customHeight="1" x14ac:dyDescent="0.55000000000000004">
      <c r="G1000" s="39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  <c r="AA1000" s="38"/>
      <c r="AB1000" s="38"/>
      <c r="AC1000" s="38"/>
      <c r="AD1000" s="38"/>
      <c r="AE1000" s="38"/>
      <c r="AF1000" s="38"/>
      <c r="AG1000" s="38"/>
      <c r="AH1000" s="38"/>
      <c r="AI1000" s="38"/>
      <c r="AJ1000" s="38"/>
      <c r="AK1000" s="38"/>
      <c r="AL1000" s="38"/>
      <c r="AM1000" s="38"/>
      <c r="AN1000" s="38"/>
      <c r="AO1000" s="38"/>
      <c r="AP1000" s="38"/>
      <c r="AQ1000" s="38"/>
    </row>
    <row r="1001" spans="7:43" ht="15" customHeight="1" x14ac:dyDescent="0.55000000000000004">
      <c r="G1001" s="39"/>
      <c r="H1001" s="38"/>
      <c r="I1001" s="38"/>
      <c r="J1001" s="38"/>
      <c r="K1001" s="38"/>
      <c r="L1001" s="38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  <c r="W1001" s="38"/>
      <c r="X1001" s="38"/>
      <c r="Y1001" s="38"/>
      <c r="Z1001" s="38"/>
      <c r="AA1001" s="38"/>
      <c r="AB1001" s="38"/>
      <c r="AC1001" s="38"/>
      <c r="AD1001" s="38"/>
      <c r="AE1001" s="38"/>
      <c r="AF1001" s="38"/>
      <c r="AG1001" s="38"/>
      <c r="AH1001" s="38"/>
      <c r="AI1001" s="38"/>
      <c r="AJ1001" s="38"/>
      <c r="AK1001" s="38"/>
      <c r="AL1001" s="38"/>
      <c r="AM1001" s="38"/>
      <c r="AN1001" s="38"/>
      <c r="AO1001" s="38"/>
      <c r="AP1001" s="38"/>
      <c r="AQ1001" s="38"/>
    </row>
    <row r="1002" spans="7:43" ht="15" customHeight="1" x14ac:dyDescent="0.55000000000000004">
      <c r="G1002" s="39"/>
      <c r="H1002" s="38"/>
      <c r="I1002" s="38"/>
      <c r="J1002" s="38"/>
      <c r="K1002" s="38"/>
      <c r="L1002" s="38"/>
      <c r="M1002" s="38"/>
      <c r="N1002" s="38"/>
      <c r="O1002" s="38"/>
      <c r="P1002" s="38"/>
      <c r="Q1002" s="38"/>
      <c r="R1002" s="38"/>
      <c r="S1002" s="38"/>
      <c r="T1002" s="38"/>
      <c r="U1002" s="38"/>
      <c r="V1002" s="38"/>
      <c r="W1002" s="38"/>
      <c r="X1002" s="38"/>
      <c r="Y1002" s="38"/>
      <c r="Z1002" s="38"/>
      <c r="AA1002" s="38"/>
      <c r="AB1002" s="38"/>
      <c r="AC1002" s="38"/>
      <c r="AD1002" s="38"/>
      <c r="AE1002" s="38"/>
      <c r="AF1002" s="38"/>
      <c r="AG1002" s="38"/>
      <c r="AH1002" s="38"/>
      <c r="AI1002" s="38"/>
      <c r="AJ1002" s="38"/>
      <c r="AK1002" s="38"/>
      <c r="AL1002" s="38"/>
      <c r="AM1002" s="38"/>
      <c r="AN1002" s="38"/>
      <c r="AO1002" s="38"/>
      <c r="AP1002" s="38"/>
      <c r="AQ1002" s="38"/>
    </row>
    <row r="1003" spans="7:43" ht="15" customHeight="1" x14ac:dyDescent="0.55000000000000004">
      <c r="G1003" s="39"/>
      <c r="H1003" s="38"/>
      <c r="I1003" s="38"/>
      <c r="J1003" s="38"/>
      <c r="K1003" s="38"/>
      <c r="L1003" s="38"/>
      <c r="M1003" s="38"/>
      <c r="N1003" s="38"/>
      <c r="O1003" s="38"/>
      <c r="P1003" s="38"/>
      <c r="Q1003" s="38"/>
      <c r="R1003" s="38"/>
      <c r="S1003" s="38"/>
      <c r="T1003" s="38"/>
      <c r="U1003" s="38"/>
      <c r="V1003" s="38"/>
      <c r="W1003" s="38"/>
      <c r="X1003" s="38"/>
      <c r="Y1003" s="38"/>
      <c r="Z1003" s="38"/>
      <c r="AA1003" s="38"/>
      <c r="AB1003" s="38"/>
      <c r="AC1003" s="38"/>
      <c r="AD1003" s="38"/>
      <c r="AE1003" s="38"/>
      <c r="AF1003" s="38"/>
      <c r="AG1003" s="38"/>
      <c r="AH1003" s="38"/>
      <c r="AI1003" s="38"/>
      <c r="AJ1003" s="38"/>
      <c r="AK1003" s="38"/>
      <c r="AL1003" s="38"/>
      <c r="AM1003" s="38"/>
      <c r="AN1003" s="38"/>
      <c r="AO1003" s="38"/>
      <c r="AP1003" s="38"/>
      <c r="AQ1003" s="38"/>
    </row>
    <row r="1004" spans="7:43" ht="15" customHeight="1" x14ac:dyDescent="0.55000000000000004">
      <c r="G1004" s="39"/>
      <c r="H1004" s="38"/>
      <c r="I1004" s="38"/>
      <c r="J1004" s="38"/>
      <c r="K1004" s="38"/>
      <c r="L1004" s="38"/>
      <c r="M1004" s="38"/>
      <c r="N1004" s="38"/>
      <c r="O1004" s="38"/>
      <c r="P1004" s="38"/>
      <c r="Q1004" s="38"/>
      <c r="R1004" s="38"/>
      <c r="S1004" s="38"/>
      <c r="T1004" s="38"/>
      <c r="U1004" s="38"/>
      <c r="V1004" s="38"/>
      <c r="W1004" s="38"/>
      <c r="X1004" s="38"/>
      <c r="Y1004" s="38"/>
      <c r="Z1004" s="38"/>
      <c r="AA1004" s="38"/>
      <c r="AB1004" s="38"/>
      <c r="AC1004" s="38"/>
      <c r="AD1004" s="38"/>
      <c r="AE1004" s="38"/>
      <c r="AF1004" s="38"/>
      <c r="AG1004" s="38"/>
      <c r="AH1004" s="38"/>
      <c r="AI1004" s="38"/>
      <c r="AJ1004" s="38"/>
      <c r="AK1004" s="38"/>
      <c r="AL1004" s="38"/>
      <c r="AM1004" s="38"/>
      <c r="AN1004" s="38"/>
      <c r="AO1004" s="38"/>
      <c r="AP1004" s="38"/>
      <c r="AQ1004" s="38"/>
    </row>
    <row r="1005" spans="7:43" ht="15" customHeight="1" x14ac:dyDescent="0.55000000000000004">
      <c r="G1005" s="39"/>
      <c r="H1005" s="38"/>
      <c r="I1005" s="38"/>
      <c r="J1005" s="38"/>
      <c r="K1005" s="38"/>
      <c r="L1005" s="38"/>
      <c r="M1005" s="38"/>
      <c r="N1005" s="38"/>
      <c r="O1005" s="38"/>
      <c r="P1005" s="38"/>
      <c r="Q1005" s="38"/>
      <c r="R1005" s="38"/>
      <c r="S1005" s="38"/>
      <c r="T1005" s="38"/>
      <c r="U1005" s="38"/>
      <c r="V1005" s="38"/>
      <c r="W1005" s="38"/>
      <c r="X1005" s="38"/>
      <c r="Y1005" s="38"/>
      <c r="Z1005" s="38"/>
      <c r="AA1005" s="38"/>
      <c r="AB1005" s="38"/>
      <c r="AC1005" s="38"/>
      <c r="AD1005" s="38"/>
      <c r="AE1005" s="38"/>
      <c r="AF1005" s="38"/>
      <c r="AG1005" s="38"/>
      <c r="AH1005" s="38"/>
      <c r="AI1005" s="38"/>
      <c r="AJ1005" s="38"/>
      <c r="AK1005" s="38"/>
      <c r="AL1005" s="38"/>
      <c r="AM1005" s="38"/>
      <c r="AN1005" s="38"/>
      <c r="AO1005" s="38"/>
      <c r="AP1005" s="38"/>
      <c r="AQ1005" s="38"/>
    </row>
    <row r="1006" spans="7:43" ht="15" customHeight="1" x14ac:dyDescent="0.55000000000000004">
      <c r="G1006" s="39"/>
      <c r="H1006" s="38"/>
      <c r="I1006" s="38"/>
      <c r="J1006" s="38"/>
      <c r="K1006" s="38"/>
      <c r="L1006" s="38"/>
      <c r="M1006" s="38"/>
      <c r="N1006" s="38"/>
      <c r="O1006" s="38"/>
      <c r="P1006" s="38"/>
      <c r="Q1006" s="38"/>
      <c r="R1006" s="38"/>
      <c r="S1006" s="38"/>
      <c r="T1006" s="38"/>
      <c r="U1006" s="38"/>
      <c r="V1006" s="38"/>
      <c r="W1006" s="38"/>
      <c r="X1006" s="38"/>
      <c r="Y1006" s="38"/>
      <c r="Z1006" s="38"/>
      <c r="AA1006" s="38"/>
      <c r="AB1006" s="38"/>
      <c r="AC1006" s="38"/>
      <c r="AD1006" s="38"/>
      <c r="AE1006" s="38"/>
      <c r="AF1006" s="38"/>
      <c r="AG1006" s="38"/>
      <c r="AH1006" s="38"/>
      <c r="AI1006" s="38"/>
      <c r="AJ1006" s="38"/>
      <c r="AK1006" s="38"/>
      <c r="AL1006" s="38"/>
      <c r="AM1006" s="38"/>
      <c r="AN1006" s="38"/>
      <c r="AO1006" s="38"/>
      <c r="AP1006" s="38"/>
      <c r="AQ1006" s="38"/>
    </row>
    <row r="1007" spans="7:43" ht="15" customHeight="1" x14ac:dyDescent="0.55000000000000004">
      <c r="G1007" s="39"/>
      <c r="H1007" s="38"/>
      <c r="I1007" s="38"/>
      <c r="J1007" s="38"/>
      <c r="K1007" s="38"/>
      <c r="L1007" s="38"/>
      <c r="M1007" s="38"/>
      <c r="N1007" s="38"/>
      <c r="O1007" s="38"/>
      <c r="P1007" s="38"/>
      <c r="Q1007" s="38"/>
      <c r="R1007" s="38"/>
      <c r="S1007" s="38"/>
      <c r="T1007" s="38"/>
      <c r="U1007" s="38"/>
      <c r="V1007" s="38"/>
      <c r="W1007" s="38"/>
      <c r="X1007" s="38"/>
      <c r="Y1007" s="38"/>
      <c r="Z1007" s="38"/>
      <c r="AA1007" s="38"/>
      <c r="AB1007" s="38"/>
      <c r="AC1007" s="38"/>
      <c r="AD1007" s="38"/>
      <c r="AE1007" s="38"/>
      <c r="AF1007" s="38"/>
      <c r="AG1007" s="38"/>
      <c r="AH1007" s="38"/>
      <c r="AI1007" s="38"/>
      <c r="AJ1007" s="38"/>
      <c r="AK1007" s="38"/>
      <c r="AL1007" s="38"/>
      <c r="AM1007" s="38"/>
      <c r="AN1007" s="38"/>
      <c r="AO1007" s="38"/>
      <c r="AP1007" s="38"/>
      <c r="AQ1007" s="38"/>
    </row>
    <row r="1008" spans="7:43" ht="15" customHeight="1" x14ac:dyDescent="0.55000000000000004">
      <c r="G1008" s="39"/>
      <c r="H1008" s="38"/>
      <c r="I1008" s="38"/>
      <c r="J1008" s="38"/>
      <c r="K1008" s="38"/>
      <c r="L1008" s="38"/>
      <c r="M1008" s="38"/>
      <c r="N1008" s="38"/>
      <c r="O1008" s="38"/>
      <c r="P1008" s="38"/>
      <c r="Q1008" s="38"/>
      <c r="R1008" s="38"/>
      <c r="S1008" s="38"/>
      <c r="T1008" s="38"/>
      <c r="U1008" s="38"/>
      <c r="V1008" s="38"/>
      <c r="W1008" s="38"/>
      <c r="X1008" s="38"/>
      <c r="Y1008" s="38"/>
      <c r="Z1008" s="38"/>
      <c r="AA1008" s="38"/>
      <c r="AB1008" s="38"/>
      <c r="AC1008" s="38"/>
      <c r="AD1008" s="38"/>
      <c r="AE1008" s="38"/>
      <c r="AF1008" s="38"/>
      <c r="AG1008" s="38"/>
      <c r="AH1008" s="38"/>
      <c r="AI1008" s="38"/>
      <c r="AJ1008" s="38"/>
      <c r="AK1008" s="38"/>
      <c r="AL1008" s="38"/>
      <c r="AM1008" s="38"/>
      <c r="AN1008" s="38"/>
      <c r="AO1008" s="38"/>
      <c r="AP1008" s="38"/>
      <c r="AQ1008" s="38"/>
    </row>
    <row r="1009" spans="7:43" ht="15" customHeight="1" x14ac:dyDescent="0.55000000000000004">
      <c r="G1009" s="39"/>
      <c r="H1009" s="38"/>
      <c r="I1009" s="38"/>
      <c r="J1009" s="38"/>
      <c r="K1009" s="38"/>
      <c r="L1009" s="38"/>
      <c r="M1009" s="38"/>
      <c r="N1009" s="38"/>
      <c r="O1009" s="38"/>
      <c r="P1009" s="38"/>
      <c r="Q1009" s="38"/>
      <c r="R1009" s="38"/>
      <c r="S1009" s="38"/>
      <c r="T1009" s="38"/>
      <c r="U1009" s="38"/>
      <c r="V1009" s="38"/>
      <c r="W1009" s="38"/>
      <c r="X1009" s="38"/>
      <c r="Y1009" s="38"/>
      <c r="Z1009" s="38"/>
      <c r="AA1009" s="38"/>
      <c r="AB1009" s="38"/>
      <c r="AC1009" s="38"/>
      <c r="AD1009" s="38"/>
      <c r="AE1009" s="38"/>
      <c r="AF1009" s="38"/>
      <c r="AG1009" s="38"/>
      <c r="AH1009" s="38"/>
      <c r="AI1009" s="38"/>
      <c r="AJ1009" s="38"/>
      <c r="AK1009" s="38"/>
      <c r="AL1009" s="38"/>
      <c r="AM1009" s="38"/>
      <c r="AN1009" s="38"/>
      <c r="AO1009" s="38"/>
      <c r="AP1009" s="38"/>
      <c r="AQ1009" s="38"/>
    </row>
    <row r="1010" spans="7:43" ht="15" customHeight="1" x14ac:dyDescent="0.55000000000000004">
      <c r="G1010" s="39"/>
      <c r="H1010" s="38"/>
      <c r="I1010" s="38"/>
      <c r="J1010" s="38"/>
      <c r="K1010" s="38"/>
      <c r="L1010" s="38"/>
      <c r="M1010" s="38"/>
      <c r="N1010" s="38"/>
      <c r="O1010" s="38"/>
      <c r="P1010" s="38"/>
      <c r="Q1010" s="38"/>
      <c r="R1010" s="38"/>
      <c r="S1010" s="38"/>
      <c r="T1010" s="38"/>
      <c r="U1010" s="38"/>
      <c r="V1010" s="38"/>
      <c r="W1010" s="38"/>
      <c r="X1010" s="38"/>
      <c r="Y1010" s="38"/>
      <c r="Z1010" s="38"/>
      <c r="AA1010" s="38"/>
      <c r="AB1010" s="38"/>
      <c r="AC1010" s="38"/>
      <c r="AD1010" s="38"/>
      <c r="AE1010" s="38"/>
      <c r="AF1010" s="38"/>
      <c r="AG1010" s="38"/>
      <c r="AH1010" s="38"/>
      <c r="AI1010" s="38"/>
      <c r="AJ1010" s="38"/>
      <c r="AK1010" s="38"/>
      <c r="AL1010" s="38"/>
      <c r="AM1010" s="38"/>
      <c r="AN1010" s="38"/>
      <c r="AO1010" s="38"/>
      <c r="AP1010" s="38"/>
      <c r="AQ1010" s="38"/>
    </row>
    <row r="1011" spans="7:43" ht="15" customHeight="1" x14ac:dyDescent="0.55000000000000004">
      <c r="G1011" s="39"/>
      <c r="H1011" s="38"/>
      <c r="I1011" s="38"/>
      <c r="J1011" s="38"/>
      <c r="K1011" s="38"/>
      <c r="L1011" s="38"/>
      <c r="M1011" s="38"/>
      <c r="N1011" s="38"/>
      <c r="O1011" s="38"/>
      <c r="P1011" s="38"/>
      <c r="Q1011" s="38"/>
      <c r="R1011" s="38"/>
      <c r="S1011" s="38"/>
      <c r="T1011" s="38"/>
      <c r="U1011" s="38"/>
      <c r="V1011" s="38"/>
      <c r="W1011" s="38"/>
      <c r="X1011" s="38"/>
      <c r="Y1011" s="38"/>
      <c r="Z1011" s="38"/>
      <c r="AA1011" s="38"/>
      <c r="AB1011" s="38"/>
      <c r="AC1011" s="38"/>
      <c r="AD1011" s="38"/>
      <c r="AE1011" s="38"/>
      <c r="AF1011" s="38"/>
      <c r="AG1011" s="38"/>
      <c r="AH1011" s="38"/>
      <c r="AI1011" s="38"/>
      <c r="AJ1011" s="38"/>
      <c r="AK1011" s="38"/>
      <c r="AL1011" s="38"/>
      <c r="AM1011" s="38"/>
      <c r="AN1011" s="38"/>
      <c r="AO1011" s="38"/>
      <c r="AP1011" s="38"/>
      <c r="AQ1011" s="38"/>
    </row>
    <row r="1012" spans="7:43" ht="15" customHeight="1" x14ac:dyDescent="0.55000000000000004">
      <c r="G1012" s="39"/>
      <c r="H1012" s="38"/>
      <c r="I1012" s="38"/>
      <c r="J1012" s="38"/>
      <c r="K1012" s="38"/>
      <c r="L1012" s="38"/>
      <c r="M1012" s="38"/>
      <c r="N1012" s="38"/>
      <c r="O1012" s="38"/>
      <c r="P1012" s="38"/>
      <c r="Q1012" s="38"/>
      <c r="R1012" s="38"/>
      <c r="S1012" s="38"/>
      <c r="T1012" s="38"/>
      <c r="U1012" s="38"/>
      <c r="V1012" s="38"/>
      <c r="W1012" s="38"/>
      <c r="X1012" s="38"/>
      <c r="Y1012" s="38"/>
      <c r="Z1012" s="38"/>
      <c r="AA1012" s="38"/>
      <c r="AB1012" s="38"/>
      <c r="AC1012" s="38"/>
      <c r="AD1012" s="38"/>
      <c r="AE1012" s="38"/>
      <c r="AF1012" s="38"/>
      <c r="AG1012" s="38"/>
      <c r="AH1012" s="38"/>
      <c r="AI1012" s="38"/>
      <c r="AJ1012" s="38"/>
      <c r="AK1012" s="38"/>
      <c r="AL1012" s="38"/>
      <c r="AM1012" s="38"/>
      <c r="AN1012" s="38"/>
      <c r="AO1012" s="38"/>
      <c r="AP1012" s="38"/>
      <c r="AQ1012" s="38"/>
    </row>
    <row r="1013" spans="7:43" ht="15" customHeight="1" x14ac:dyDescent="0.55000000000000004">
      <c r="G1013" s="39"/>
      <c r="H1013" s="38"/>
      <c r="I1013" s="38"/>
      <c r="J1013" s="38"/>
      <c r="K1013" s="38"/>
      <c r="L1013" s="38"/>
      <c r="M1013" s="38"/>
      <c r="N1013" s="38"/>
      <c r="O1013" s="38"/>
      <c r="P1013" s="38"/>
      <c r="Q1013" s="38"/>
      <c r="R1013" s="38"/>
      <c r="S1013" s="38"/>
      <c r="T1013" s="38"/>
      <c r="U1013" s="38"/>
      <c r="V1013" s="38"/>
      <c r="W1013" s="38"/>
      <c r="X1013" s="38"/>
      <c r="Y1013" s="38"/>
      <c r="Z1013" s="38"/>
      <c r="AA1013" s="38"/>
      <c r="AB1013" s="38"/>
      <c r="AC1013" s="38"/>
      <c r="AD1013" s="38"/>
      <c r="AE1013" s="38"/>
      <c r="AF1013" s="38"/>
      <c r="AG1013" s="38"/>
      <c r="AH1013" s="38"/>
      <c r="AI1013" s="38"/>
      <c r="AJ1013" s="38"/>
      <c r="AK1013" s="38"/>
      <c r="AL1013" s="38"/>
      <c r="AM1013" s="38"/>
      <c r="AN1013" s="38"/>
      <c r="AO1013" s="38"/>
      <c r="AP1013" s="38"/>
      <c r="AQ1013" s="38"/>
    </row>
    <row r="1014" spans="7:43" ht="15" customHeight="1" x14ac:dyDescent="0.55000000000000004">
      <c r="G1014" s="39"/>
      <c r="H1014" s="38"/>
      <c r="I1014" s="38"/>
      <c r="J1014" s="38"/>
      <c r="K1014" s="38"/>
      <c r="L1014" s="38"/>
      <c r="M1014" s="38"/>
      <c r="N1014" s="38"/>
      <c r="O1014" s="38"/>
      <c r="P1014" s="38"/>
      <c r="Q1014" s="38"/>
      <c r="R1014" s="38"/>
      <c r="S1014" s="38"/>
      <c r="T1014" s="38"/>
      <c r="U1014" s="38"/>
      <c r="V1014" s="38"/>
      <c r="W1014" s="38"/>
      <c r="X1014" s="38"/>
      <c r="Y1014" s="38"/>
      <c r="Z1014" s="38"/>
      <c r="AA1014" s="38"/>
      <c r="AB1014" s="38"/>
      <c r="AC1014" s="38"/>
      <c r="AD1014" s="38"/>
      <c r="AE1014" s="38"/>
      <c r="AF1014" s="38"/>
      <c r="AG1014" s="38"/>
      <c r="AH1014" s="38"/>
      <c r="AI1014" s="38"/>
      <c r="AJ1014" s="38"/>
      <c r="AK1014" s="38"/>
      <c r="AL1014" s="38"/>
      <c r="AM1014" s="38"/>
      <c r="AN1014" s="38"/>
      <c r="AO1014" s="38"/>
      <c r="AP1014" s="38"/>
      <c r="AQ1014" s="38"/>
    </row>
    <row r="1015" spans="7:43" ht="15" customHeight="1" x14ac:dyDescent="0.55000000000000004">
      <c r="G1015" s="39"/>
      <c r="H1015" s="38"/>
      <c r="I1015" s="38"/>
      <c r="J1015" s="38"/>
      <c r="K1015" s="38"/>
      <c r="L1015" s="38"/>
      <c r="M1015" s="38"/>
      <c r="N1015" s="38"/>
      <c r="O1015" s="38"/>
      <c r="P1015" s="38"/>
      <c r="Q1015" s="38"/>
      <c r="R1015" s="38"/>
      <c r="S1015" s="38"/>
      <c r="T1015" s="38"/>
      <c r="U1015" s="38"/>
      <c r="V1015" s="38"/>
      <c r="W1015" s="38"/>
      <c r="X1015" s="38"/>
      <c r="Y1015" s="38"/>
      <c r="Z1015" s="38"/>
      <c r="AA1015" s="38"/>
      <c r="AB1015" s="38"/>
      <c r="AC1015" s="38"/>
      <c r="AD1015" s="38"/>
      <c r="AE1015" s="38"/>
      <c r="AF1015" s="38"/>
      <c r="AG1015" s="38"/>
      <c r="AH1015" s="38"/>
      <c r="AI1015" s="38"/>
      <c r="AJ1015" s="38"/>
      <c r="AK1015" s="38"/>
      <c r="AL1015" s="38"/>
      <c r="AM1015" s="38"/>
      <c r="AN1015" s="38"/>
      <c r="AO1015" s="38"/>
      <c r="AP1015" s="38"/>
      <c r="AQ1015" s="38"/>
    </row>
    <row r="1016" spans="7:43" ht="15" customHeight="1" x14ac:dyDescent="0.55000000000000004">
      <c r="G1016" s="39"/>
      <c r="H1016" s="38"/>
      <c r="I1016" s="38"/>
      <c r="J1016" s="38"/>
      <c r="K1016" s="38"/>
      <c r="L1016" s="38"/>
      <c r="M1016" s="38"/>
      <c r="N1016" s="38"/>
      <c r="O1016" s="38"/>
      <c r="P1016" s="38"/>
      <c r="Q1016" s="38"/>
      <c r="R1016" s="38"/>
      <c r="S1016" s="38"/>
      <c r="T1016" s="38"/>
      <c r="U1016" s="38"/>
      <c r="V1016" s="38"/>
      <c r="W1016" s="38"/>
      <c r="X1016" s="38"/>
      <c r="Y1016" s="38"/>
      <c r="Z1016" s="38"/>
      <c r="AA1016" s="38"/>
      <c r="AB1016" s="38"/>
      <c r="AC1016" s="38"/>
      <c r="AD1016" s="38"/>
      <c r="AE1016" s="38"/>
      <c r="AF1016" s="38"/>
      <c r="AG1016" s="38"/>
      <c r="AH1016" s="38"/>
      <c r="AI1016" s="38"/>
      <c r="AJ1016" s="38"/>
      <c r="AK1016" s="38"/>
      <c r="AL1016" s="38"/>
      <c r="AM1016" s="38"/>
      <c r="AN1016" s="38"/>
      <c r="AO1016" s="38"/>
      <c r="AP1016" s="38"/>
      <c r="AQ1016" s="38"/>
    </row>
    <row r="1017" spans="7:43" ht="15" customHeight="1" x14ac:dyDescent="0.55000000000000004">
      <c r="G1017" s="39"/>
      <c r="H1017" s="38"/>
      <c r="I1017" s="38"/>
      <c r="J1017" s="38"/>
      <c r="K1017" s="38"/>
      <c r="L1017" s="38"/>
      <c r="M1017" s="38"/>
      <c r="N1017" s="38"/>
      <c r="O1017" s="38"/>
      <c r="P1017" s="38"/>
      <c r="Q1017" s="38"/>
      <c r="R1017" s="38"/>
      <c r="S1017" s="38"/>
      <c r="T1017" s="38"/>
      <c r="U1017" s="38"/>
      <c r="V1017" s="38"/>
      <c r="W1017" s="38"/>
      <c r="X1017" s="38"/>
      <c r="Y1017" s="38"/>
      <c r="Z1017" s="38"/>
      <c r="AA1017" s="38"/>
      <c r="AB1017" s="38"/>
      <c r="AC1017" s="38"/>
      <c r="AD1017" s="38"/>
      <c r="AE1017" s="38"/>
      <c r="AF1017" s="38"/>
      <c r="AG1017" s="38"/>
      <c r="AH1017" s="38"/>
      <c r="AI1017" s="38"/>
      <c r="AJ1017" s="38"/>
      <c r="AK1017" s="38"/>
      <c r="AL1017" s="38"/>
      <c r="AM1017" s="38"/>
      <c r="AN1017" s="38"/>
      <c r="AO1017" s="38"/>
      <c r="AP1017" s="38"/>
      <c r="AQ1017" s="38"/>
    </row>
    <row r="1018" spans="7:43" ht="15" customHeight="1" x14ac:dyDescent="0.55000000000000004">
      <c r="G1018" s="39"/>
      <c r="H1018" s="38"/>
      <c r="I1018" s="38"/>
      <c r="J1018" s="38"/>
      <c r="K1018" s="38"/>
      <c r="L1018" s="38"/>
      <c r="M1018" s="38"/>
      <c r="N1018" s="38"/>
      <c r="O1018" s="38"/>
      <c r="P1018" s="38"/>
      <c r="Q1018" s="38"/>
      <c r="R1018" s="38"/>
      <c r="S1018" s="38"/>
      <c r="T1018" s="38"/>
      <c r="U1018" s="38"/>
      <c r="V1018" s="38"/>
      <c r="W1018" s="38"/>
      <c r="X1018" s="38"/>
      <c r="Y1018" s="38"/>
      <c r="Z1018" s="38"/>
      <c r="AA1018" s="38"/>
      <c r="AB1018" s="38"/>
      <c r="AC1018" s="38"/>
      <c r="AD1018" s="38"/>
      <c r="AE1018" s="38"/>
      <c r="AF1018" s="38"/>
      <c r="AG1018" s="38"/>
      <c r="AH1018" s="38"/>
      <c r="AI1018" s="38"/>
      <c r="AJ1018" s="38"/>
      <c r="AK1018" s="38"/>
      <c r="AL1018" s="38"/>
      <c r="AM1018" s="38"/>
      <c r="AN1018" s="38"/>
      <c r="AO1018" s="38"/>
      <c r="AP1018" s="38"/>
      <c r="AQ1018" s="38"/>
    </row>
    <row r="1019" spans="7:43" ht="15" customHeight="1" x14ac:dyDescent="0.55000000000000004">
      <c r="G1019" s="39"/>
      <c r="H1019" s="38"/>
      <c r="I1019" s="38"/>
      <c r="J1019" s="38"/>
      <c r="K1019" s="38"/>
      <c r="L1019" s="38"/>
      <c r="M1019" s="38"/>
      <c r="N1019" s="38"/>
      <c r="O1019" s="38"/>
      <c r="P1019" s="38"/>
      <c r="Q1019" s="38"/>
      <c r="R1019" s="38"/>
      <c r="S1019" s="38"/>
      <c r="T1019" s="38"/>
      <c r="U1019" s="38"/>
      <c r="V1019" s="38"/>
      <c r="W1019" s="38"/>
      <c r="X1019" s="38"/>
      <c r="Y1019" s="38"/>
      <c r="Z1019" s="38"/>
      <c r="AA1019" s="38"/>
      <c r="AB1019" s="38"/>
      <c r="AC1019" s="38"/>
      <c r="AD1019" s="38"/>
      <c r="AE1019" s="38"/>
      <c r="AF1019" s="38"/>
      <c r="AG1019" s="38"/>
      <c r="AH1019" s="38"/>
      <c r="AI1019" s="38"/>
      <c r="AJ1019" s="38"/>
      <c r="AK1019" s="38"/>
      <c r="AL1019" s="38"/>
      <c r="AM1019" s="38"/>
      <c r="AN1019" s="38"/>
      <c r="AO1019" s="38"/>
      <c r="AP1019" s="38"/>
      <c r="AQ1019" s="38"/>
    </row>
    <row r="1020" spans="7:43" ht="15" customHeight="1" x14ac:dyDescent="0.55000000000000004">
      <c r="G1020" s="39"/>
      <c r="H1020" s="38"/>
      <c r="I1020" s="38"/>
      <c r="J1020" s="38"/>
      <c r="K1020" s="38"/>
      <c r="L1020" s="38"/>
      <c r="M1020" s="38"/>
      <c r="N1020" s="38"/>
      <c r="O1020" s="38"/>
      <c r="P1020" s="38"/>
      <c r="Q1020" s="38"/>
      <c r="R1020" s="38"/>
      <c r="S1020" s="38"/>
      <c r="T1020" s="38"/>
      <c r="U1020" s="38"/>
      <c r="V1020" s="38"/>
      <c r="W1020" s="38"/>
      <c r="X1020" s="38"/>
      <c r="Y1020" s="38"/>
      <c r="Z1020" s="38"/>
      <c r="AA1020" s="38"/>
      <c r="AB1020" s="38"/>
      <c r="AC1020" s="38"/>
      <c r="AD1020" s="38"/>
      <c r="AE1020" s="38"/>
      <c r="AF1020" s="38"/>
      <c r="AG1020" s="38"/>
      <c r="AH1020" s="38"/>
      <c r="AI1020" s="38"/>
      <c r="AJ1020" s="38"/>
      <c r="AK1020" s="38"/>
      <c r="AL1020" s="38"/>
      <c r="AM1020" s="38"/>
      <c r="AN1020" s="38"/>
      <c r="AO1020" s="38"/>
      <c r="AP1020" s="38"/>
      <c r="AQ1020" s="38"/>
    </row>
    <row r="1021" spans="7:43" ht="15" customHeight="1" x14ac:dyDescent="0.55000000000000004">
      <c r="G1021" s="39"/>
      <c r="H1021" s="38"/>
      <c r="I1021" s="38"/>
      <c r="J1021" s="38"/>
      <c r="K1021" s="38"/>
      <c r="L1021" s="38"/>
      <c r="M1021" s="38"/>
      <c r="N1021" s="38"/>
      <c r="O1021" s="38"/>
      <c r="P1021" s="38"/>
      <c r="Q1021" s="38"/>
      <c r="R1021" s="38"/>
      <c r="S1021" s="38"/>
      <c r="T1021" s="38"/>
      <c r="U1021" s="38"/>
      <c r="V1021" s="38"/>
      <c r="W1021" s="38"/>
      <c r="X1021" s="38"/>
      <c r="Y1021" s="38"/>
      <c r="Z1021" s="38"/>
      <c r="AA1021" s="38"/>
      <c r="AB1021" s="38"/>
      <c r="AC1021" s="38"/>
      <c r="AD1021" s="38"/>
      <c r="AE1021" s="38"/>
      <c r="AF1021" s="38"/>
      <c r="AG1021" s="38"/>
      <c r="AH1021" s="38"/>
      <c r="AI1021" s="38"/>
      <c r="AJ1021" s="38"/>
      <c r="AK1021" s="38"/>
      <c r="AL1021" s="38"/>
      <c r="AM1021" s="38"/>
      <c r="AN1021" s="38"/>
      <c r="AO1021" s="38"/>
      <c r="AP1021" s="38"/>
      <c r="AQ1021" s="38"/>
    </row>
    <row r="1022" spans="7:43" ht="15" customHeight="1" x14ac:dyDescent="0.55000000000000004">
      <c r="G1022" s="39"/>
      <c r="H1022" s="38"/>
      <c r="I1022" s="38"/>
      <c r="J1022" s="38"/>
      <c r="K1022" s="38"/>
      <c r="L1022" s="38"/>
      <c r="M1022" s="38"/>
      <c r="N1022" s="38"/>
      <c r="O1022" s="38"/>
      <c r="P1022" s="38"/>
      <c r="Q1022" s="38"/>
      <c r="R1022" s="38"/>
      <c r="S1022" s="38"/>
      <c r="T1022" s="38"/>
      <c r="U1022" s="38"/>
      <c r="V1022" s="38"/>
      <c r="W1022" s="38"/>
      <c r="X1022" s="38"/>
      <c r="Y1022" s="38"/>
      <c r="Z1022" s="38"/>
      <c r="AA1022" s="38"/>
      <c r="AB1022" s="38"/>
      <c r="AC1022" s="38"/>
      <c r="AD1022" s="38"/>
      <c r="AE1022" s="38"/>
      <c r="AF1022" s="38"/>
      <c r="AG1022" s="38"/>
      <c r="AH1022" s="38"/>
      <c r="AI1022" s="38"/>
      <c r="AJ1022" s="38"/>
      <c r="AK1022" s="38"/>
      <c r="AL1022" s="38"/>
      <c r="AM1022" s="38"/>
      <c r="AN1022" s="38"/>
      <c r="AO1022" s="38"/>
      <c r="AP1022" s="38"/>
      <c r="AQ1022" s="38"/>
    </row>
    <row r="1023" spans="7:43" ht="15" customHeight="1" x14ac:dyDescent="0.55000000000000004">
      <c r="G1023" s="39"/>
      <c r="H1023" s="38"/>
      <c r="I1023" s="38"/>
      <c r="J1023" s="38"/>
      <c r="K1023" s="38"/>
      <c r="L1023" s="38"/>
      <c r="M1023" s="38"/>
      <c r="N1023" s="38"/>
      <c r="O1023" s="38"/>
      <c r="P1023" s="38"/>
      <c r="Q1023" s="38"/>
      <c r="R1023" s="38"/>
      <c r="S1023" s="38"/>
      <c r="T1023" s="38"/>
      <c r="U1023" s="38"/>
      <c r="V1023" s="38"/>
      <c r="W1023" s="38"/>
      <c r="X1023" s="38"/>
      <c r="Y1023" s="38"/>
      <c r="Z1023" s="38"/>
      <c r="AA1023" s="38"/>
      <c r="AB1023" s="38"/>
      <c r="AC1023" s="38"/>
      <c r="AD1023" s="38"/>
      <c r="AE1023" s="38"/>
      <c r="AF1023" s="38"/>
      <c r="AG1023" s="38"/>
      <c r="AH1023" s="38"/>
      <c r="AI1023" s="38"/>
      <c r="AJ1023" s="38"/>
      <c r="AK1023" s="38"/>
      <c r="AL1023" s="38"/>
      <c r="AM1023" s="38"/>
      <c r="AN1023" s="38"/>
      <c r="AO1023" s="38"/>
      <c r="AP1023" s="38"/>
      <c r="AQ1023" s="38"/>
    </row>
    <row r="1024" spans="7:43" ht="15" customHeight="1" x14ac:dyDescent="0.55000000000000004">
      <c r="G1024" s="39"/>
      <c r="H1024" s="38"/>
      <c r="I1024" s="38"/>
      <c r="J1024" s="38"/>
      <c r="K1024" s="38"/>
      <c r="L1024" s="38"/>
      <c r="M1024" s="38"/>
      <c r="N1024" s="38"/>
      <c r="O1024" s="38"/>
      <c r="P1024" s="38"/>
      <c r="Q1024" s="38"/>
      <c r="R1024" s="38"/>
      <c r="S1024" s="38"/>
      <c r="T1024" s="38"/>
      <c r="U1024" s="38"/>
      <c r="V1024" s="38"/>
      <c r="W1024" s="38"/>
      <c r="X1024" s="38"/>
      <c r="Y1024" s="38"/>
      <c r="Z1024" s="38"/>
      <c r="AA1024" s="38"/>
      <c r="AB1024" s="38"/>
      <c r="AC1024" s="38"/>
      <c r="AD1024" s="38"/>
      <c r="AE1024" s="38"/>
      <c r="AF1024" s="38"/>
      <c r="AG1024" s="38"/>
      <c r="AH1024" s="38"/>
      <c r="AI1024" s="38"/>
      <c r="AJ1024" s="38"/>
      <c r="AK1024" s="38"/>
      <c r="AL1024" s="38"/>
      <c r="AM1024" s="38"/>
      <c r="AN1024" s="38"/>
      <c r="AO1024" s="38"/>
      <c r="AP1024" s="38"/>
      <c r="AQ1024" s="38"/>
    </row>
    <row r="1025" spans="7:43" ht="15" customHeight="1" x14ac:dyDescent="0.55000000000000004">
      <c r="G1025" s="39"/>
      <c r="H1025" s="38"/>
      <c r="I1025" s="38"/>
      <c r="J1025" s="38"/>
      <c r="K1025" s="38"/>
      <c r="L1025" s="38"/>
      <c r="M1025" s="38"/>
      <c r="N1025" s="38"/>
      <c r="O1025" s="38"/>
      <c r="P1025" s="38"/>
      <c r="Q1025" s="38"/>
      <c r="R1025" s="38"/>
      <c r="S1025" s="38"/>
      <c r="T1025" s="38"/>
      <c r="U1025" s="38"/>
      <c r="V1025" s="38"/>
      <c r="W1025" s="38"/>
      <c r="X1025" s="38"/>
      <c r="Y1025" s="38"/>
      <c r="Z1025" s="38"/>
      <c r="AA1025" s="38"/>
      <c r="AB1025" s="38"/>
      <c r="AC1025" s="38"/>
      <c r="AD1025" s="38"/>
      <c r="AE1025" s="38"/>
      <c r="AF1025" s="38"/>
      <c r="AG1025" s="38"/>
      <c r="AH1025" s="38"/>
      <c r="AI1025" s="38"/>
      <c r="AJ1025" s="38"/>
      <c r="AK1025" s="38"/>
      <c r="AL1025" s="38"/>
      <c r="AM1025" s="38"/>
      <c r="AN1025" s="38"/>
      <c r="AO1025" s="38"/>
      <c r="AP1025" s="38"/>
      <c r="AQ1025" s="38"/>
    </row>
    <row r="1026" spans="7:43" ht="15" customHeight="1" x14ac:dyDescent="0.55000000000000004">
      <c r="G1026" s="39"/>
      <c r="H1026" s="38"/>
      <c r="I1026" s="38"/>
      <c r="J1026" s="38"/>
      <c r="K1026" s="38"/>
      <c r="L1026" s="38"/>
      <c r="M1026" s="38"/>
      <c r="N1026" s="38"/>
      <c r="O1026" s="38"/>
      <c r="P1026" s="38"/>
      <c r="Q1026" s="38"/>
      <c r="R1026" s="38"/>
      <c r="S1026" s="38"/>
      <c r="T1026" s="38"/>
      <c r="U1026" s="38"/>
      <c r="V1026" s="38"/>
      <c r="W1026" s="38"/>
      <c r="X1026" s="38"/>
      <c r="Y1026" s="38"/>
      <c r="Z1026" s="38"/>
      <c r="AA1026" s="38"/>
      <c r="AB1026" s="38"/>
      <c r="AC1026" s="38"/>
      <c r="AD1026" s="38"/>
      <c r="AE1026" s="38"/>
      <c r="AF1026" s="38"/>
      <c r="AG1026" s="38"/>
      <c r="AH1026" s="38"/>
      <c r="AI1026" s="38"/>
      <c r="AJ1026" s="38"/>
      <c r="AK1026" s="38"/>
      <c r="AL1026" s="38"/>
      <c r="AM1026" s="38"/>
      <c r="AN1026" s="38"/>
      <c r="AO1026" s="38"/>
      <c r="AP1026" s="38"/>
      <c r="AQ1026" s="38"/>
    </row>
    <row r="1027" spans="7:43" ht="15" customHeight="1" x14ac:dyDescent="0.55000000000000004">
      <c r="G1027" s="39"/>
      <c r="H1027" s="38"/>
      <c r="I1027" s="38"/>
      <c r="J1027" s="38"/>
      <c r="K1027" s="38"/>
      <c r="L1027" s="38"/>
      <c r="M1027" s="38"/>
      <c r="N1027" s="38"/>
      <c r="O1027" s="38"/>
      <c r="P1027" s="38"/>
      <c r="Q1027" s="38"/>
      <c r="R1027" s="38"/>
      <c r="S1027" s="38"/>
      <c r="T1027" s="38"/>
      <c r="U1027" s="38"/>
      <c r="V1027" s="38"/>
      <c r="W1027" s="38"/>
      <c r="X1027" s="38"/>
      <c r="Y1027" s="38"/>
      <c r="Z1027" s="38"/>
      <c r="AA1027" s="38"/>
      <c r="AB1027" s="38"/>
      <c r="AC1027" s="38"/>
      <c r="AD1027" s="38"/>
      <c r="AE1027" s="38"/>
      <c r="AF1027" s="38"/>
      <c r="AG1027" s="38"/>
      <c r="AH1027" s="38"/>
      <c r="AI1027" s="38"/>
      <c r="AJ1027" s="38"/>
      <c r="AK1027" s="38"/>
      <c r="AL1027" s="38"/>
      <c r="AM1027" s="38"/>
      <c r="AN1027" s="38"/>
      <c r="AO1027" s="38"/>
      <c r="AP1027" s="38"/>
      <c r="AQ1027" s="38"/>
    </row>
    <row r="1028" spans="7:43" ht="15" customHeight="1" x14ac:dyDescent="0.55000000000000004">
      <c r="G1028" s="39"/>
      <c r="H1028" s="38"/>
      <c r="I1028" s="38"/>
      <c r="J1028" s="38"/>
      <c r="K1028" s="38"/>
      <c r="L1028" s="38"/>
      <c r="M1028" s="38"/>
      <c r="N1028" s="38"/>
      <c r="O1028" s="38"/>
      <c r="P1028" s="38"/>
      <c r="Q1028" s="38"/>
      <c r="R1028" s="38"/>
      <c r="S1028" s="38"/>
      <c r="T1028" s="38"/>
      <c r="U1028" s="38"/>
      <c r="V1028" s="38"/>
      <c r="W1028" s="38"/>
      <c r="X1028" s="38"/>
      <c r="Y1028" s="38"/>
      <c r="Z1028" s="38"/>
      <c r="AA1028" s="38"/>
      <c r="AB1028" s="38"/>
      <c r="AC1028" s="38"/>
      <c r="AD1028" s="38"/>
      <c r="AE1028" s="38"/>
      <c r="AF1028" s="38"/>
      <c r="AG1028" s="38"/>
      <c r="AH1028" s="38"/>
      <c r="AI1028" s="38"/>
      <c r="AJ1028" s="38"/>
      <c r="AK1028" s="38"/>
      <c r="AL1028" s="38"/>
      <c r="AM1028" s="38"/>
      <c r="AN1028" s="38"/>
      <c r="AO1028" s="38"/>
      <c r="AP1028" s="38"/>
      <c r="AQ1028" s="38"/>
    </row>
    <row r="1029" spans="7:43" ht="15" customHeight="1" x14ac:dyDescent="0.55000000000000004">
      <c r="G1029" s="39"/>
      <c r="H1029" s="38"/>
      <c r="I1029" s="38"/>
      <c r="J1029" s="38"/>
      <c r="K1029" s="38"/>
      <c r="L1029" s="38"/>
      <c r="M1029" s="38"/>
      <c r="N1029" s="38"/>
      <c r="O1029" s="38"/>
      <c r="P1029" s="38"/>
      <c r="Q1029" s="38"/>
      <c r="R1029" s="38"/>
      <c r="S1029" s="38"/>
      <c r="T1029" s="38"/>
      <c r="U1029" s="38"/>
      <c r="V1029" s="38"/>
      <c r="W1029" s="38"/>
      <c r="X1029" s="38"/>
      <c r="Y1029" s="38"/>
      <c r="Z1029" s="38"/>
      <c r="AA1029" s="38"/>
      <c r="AB1029" s="38"/>
      <c r="AC1029" s="38"/>
      <c r="AD1029" s="38"/>
      <c r="AE1029" s="38"/>
      <c r="AF1029" s="38"/>
      <c r="AG1029" s="38"/>
      <c r="AH1029" s="38"/>
      <c r="AI1029" s="38"/>
      <c r="AJ1029" s="38"/>
      <c r="AK1029" s="38"/>
      <c r="AL1029" s="38"/>
      <c r="AM1029" s="38"/>
      <c r="AN1029" s="38"/>
      <c r="AO1029" s="38"/>
      <c r="AP1029" s="38"/>
      <c r="AQ1029" s="38"/>
    </row>
    <row r="1030" spans="7:43" ht="15" customHeight="1" x14ac:dyDescent="0.55000000000000004">
      <c r="G1030" s="39"/>
      <c r="H1030" s="38"/>
      <c r="I1030" s="38"/>
      <c r="J1030" s="38"/>
      <c r="K1030" s="38"/>
      <c r="L1030" s="38"/>
      <c r="M1030" s="38"/>
      <c r="N1030" s="38"/>
      <c r="O1030" s="38"/>
      <c r="P1030" s="38"/>
      <c r="Q1030" s="38"/>
      <c r="R1030" s="38"/>
      <c r="S1030" s="38"/>
      <c r="T1030" s="38"/>
      <c r="U1030" s="38"/>
      <c r="V1030" s="38"/>
      <c r="W1030" s="38"/>
      <c r="X1030" s="38"/>
      <c r="Y1030" s="38"/>
      <c r="Z1030" s="38"/>
      <c r="AA1030" s="38"/>
      <c r="AB1030" s="38"/>
      <c r="AC1030" s="38"/>
      <c r="AD1030" s="38"/>
      <c r="AE1030" s="38"/>
      <c r="AF1030" s="38"/>
      <c r="AG1030" s="38"/>
      <c r="AH1030" s="38"/>
      <c r="AI1030" s="38"/>
      <c r="AJ1030" s="38"/>
      <c r="AK1030" s="38"/>
      <c r="AL1030" s="38"/>
      <c r="AM1030" s="38"/>
      <c r="AN1030" s="38"/>
      <c r="AO1030" s="38"/>
      <c r="AP1030" s="38"/>
      <c r="AQ1030" s="38"/>
    </row>
    <row r="1031" spans="7:43" ht="15" customHeight="1" x14ac:dyDescent="0.55000000000000004">
      <c r="G1031" s="39"/>
      <c r="H1031" s="38"/>
      <c r="I1031" s="38"/>
      <c r="J1031" s="38"/>
      <c r="K1031" s="38"/>
      <c r="L1031" s="38"/>
      <c r="M1031" s="38"/>
      <c r="N1031" s="38"/>
      <c r="O1031" s="38"/>
      <c r="P1031" s="38"/>
      <c r="Q1031" s="38"/>
      <c r="R1031" s="38"/>
      <c r="S1031" s="38"/>
      <c r="T1031" s="38"/>
      <c r="U1031" s="38"/>
      <c r="V1031" s="38"/>
      <c r="W1031" s="38"/>
      <c r="X1031" s="38"/>
      <c r="Y1031" s="38"/>
      <c r="Z1031" s="38"/>
      <c r="AA1031" s="38"/>
      <c r="AB1031" s="38"/>
      <c r="AC1031" s="38"/>
      <c r="AD1031" s="38"/>
      <c r="AE1031" s="38"/>
      <c r="AF1031" s="38"/>
      <c r="AG1031" s="38"/>
      <c r="AH1031" s="38"/>
      <c r="AI1031" s="38"/>
      <c r="AJ1031" s="38"/>
      <c r="AK1031" s="38"/>
      <c r="AL1031" s="38"/>
      <c r="AM1031" s="38"/>
      <c r="AN1031" s="38"/>
      <c r="AO1031" s="38"/>
      <c r="AP1031" s="38"/>
      <c r="AQ1031" s="38"/>
    </row>
    <row r="1032" spans="7:43" ht="15" customHeight="1" x14ac:dyDescent="0.55000000000000004">
      <c r="G1032" s="39"/>
      <c r="H1032" s="38"/>
      <c r="I1032" s="38"/>
      <c r="J1032" s="38"/>
      <c r="K1032" s="38"/>
      <c r="L1032" s="38"/>
      <c r="M1032" s="38"/>
      <c r="N1032" s="38"/>
      <c r="O1032" s="38"/>
      <c r="P1032" s="38"/>
      <c r="Q1032" s="38"/>
      <c r="R1032" s="38"/>
      <c r="S1032" s="38"/>
      <c r="T1032" s="38"/>
      <c r="U1032" s="38"/>
      <c r="V1032" s="38"/>
      <c r="W1032" s="38"/>
      <c r="X1032" s="38"/>
      <c r="Y1032" s="38"/>
      <c r="Z1032" s="38"/>
      <c r="AA1032" s="38"/>
      <c r="AB1032" s="38"/>
      <c r="AC1032" s="38"/>
      <c r="AD1032" s="38"/>
      <c r="AE1032" s="38"/>
      <c r="AF1032" s="38"/>
      <c r="AG1032" s="38"/>
      <c r="AH1032" s="38"/>
      <c r="AI1032" s="38"/>
      <c r="AJ1032" s="38"/>
      <c r="AK1032" s="38"/>
      <c r="AL1032" s="38"/>
      <c r="AM1032" s="38"/>
      <c r="AN1032" s="38"/>
      <c r="AO1032" s="38"/>
      <c r="AP1032" s="38"/>
      <c r="AQ1032" s="38"/>
    </row>
    <row r="1033" spans="7:43" ht="15" customHeight="1" x14ac:dyDescent="0.55000000000000004">
      <c r="G1033" s="39"/>
      <c r="H1033" s="38"/>
      <c r="I1033" s="38"/>
      <c r="J1033" s="38"/>
      <c r="K1033" s="38"/>
      <c r="L1033" s="38"/>
      <c r="M1033" s="38"/>
      <c r="N1033" s="38"/>
      <c r="O1033" s="38"/>
      <c r="P1033" s="38"/>
      <c r="Q1033" s="38"/>
      <c r="R1033" s="38"/>
      <c r="S1033" s="38"/>
      <c r="T1033" s="38"/>
      <c r="U1033" s="38"/>
      <c r="V1033" s="38"/>
      <c r="W1033" s="38"/>
      <c r="X1033" s="38"/>
      <c r="Y1033" s="38"/>
      <c r="Z1033" s="38"/>
      <c r="AA1033" s="38"/>
      <c r="AB1033" s="38"/>
      <c r="AC1033" s="38"/>
      <c r="AD1033" s="38"/>
      <c r="AE1033" s="38"/>
      <c r="AF1033" s="38"/>
      <c r="AG1033" s="38"/>
      <c r="AH1033" s="38"/>
      <c r="AI1033" s="38"/>
      <c r="AJ1033" s="38"/>
      <c r="AK1033" s="38"/>
      <c r="AL1033" s="38"/>
      <c r="AM1033" s="38"/>
      <c r="AN1033" s="38"/>
      <c r="AO1033" s="38"/>
      <c r="AP1033" s="38"/>
      <c r="AQ1033" s="38"/>
    </row>
    <row r="1034" spans="7:43" ht="15" customHeight="1" x14ac:dyDescent="0.55000000000000004">
      <c r="G1034" s="39"/>
      <c r="H1034" s="38"/>
      <c r="I1034" s="38"/>
      <c r="J1034" s="38"/>
      <c r="K1034" s="38"/>
      <c r="L1034" s="38"/>
      <c r="M1034" s="38"/>
      <c r="N1034" s="38"/>
      <c r="O1034" s="38"/>
      <c r="P1034" s="38"/>
      <c r="Q1034" s="38"/>
      <c r="R1034" s="38"/>
      <c r="S1034" s="38"/>
      <c r="T1034" s="38"/>
      <c r="U1034" s="38"/>
      <c r="V1034" s="38"/>
      <c r="W1034" s="38"/>
      <c r="X1034" s="38"/>
      <c r="Y1034" s="38"/>
      <c r="Z1034" s="38"/>
      <c r="AA1034" s="38"/>
      <c r="AB1034" s="38"/>
      <c r="AC1034" s="38"/>
      <c r="AD1034" s="38"/>
      <c r="AE1034" s="38"/>
      <c r="AF1034" s="38"/>
      <c r="AG1034" s="38"/>
      <c r="AH1034" s="38"/>
      <c r="AI1034" s="38"/>
      <c r="AJ1034" s="38"/>
      <c r="AK1034" s="38"/>
      <c r="AL1034" s="38"/>
      <c r="AM1034" s="38"/>
      <c r="AN1034" s="38"/>
      <c r="AO1034" s="38"/>
      <c r="AP1034" s="38"/>
      <c r="AQ1034" s="38"/>
    </row>
    <row r="1035" spans="7:43" ht="15" customHeight="1" x14ac:dyDescent="0.55000000000000004">
      <c r="G1035" s="39"/>
      <c r="H1035" s="38"/>
      <c r="I1035" s="38"/>
      <c r="J1035" s="38"/>
      <c r="K1035" s="38"/>
      <c r="L1035" s="38"/>
      <c r="M1035" s="38"/>
      <c r="N1035" s="38"/>
      <c r="O1035" s="38"/>
      <c r="P1035" s="38"/>
      <c r="Q1035" s="38"/>
      <c r="R1035" s="38"/>
      <c r="S1035" s="38"/>
      <c r="T1035" s="38"/>
      <c r="U1035" s="38"/>
      <c r="V1035" s="38"/>
      <c r="W1035" s="38"/>
      <c r="X1035" s="38"/>
      <c r="Y1035" s="38"/>
      <c r="Z1035" s="38"/>
      <c r="AA1035" s="38"/>
      <c r="AB1035" s="38"/>
      <c r="AC1035" s="38"/>
      <c r="AD1035" s="38"/>
      <c r="AE1035" s="38"/>
      <c r="AF1035" s="38"/>
      <c r="AG1035" s="38"/>
      <c r="AH1035" s="38"/>
      <c r="AI1035" s="38"/>
      <c r="AJ1035" s="38"/>
      <c r="AK1035" s="38"/>
      <c r="AL1035" s="38"/>
      <c r="AM1035" s="38"/>
      <c r="AN1035" s="38"/>
      <c r="AO1035" s="38"/>
      <c r="AP1035" s="38"/>
      <c r="AQ1035" s="38"/>
    </row>
    <row r="1036" spans="7:43" ht="15" customHeight="1" x14ac:dyDescent="0.55000000000000004">
      <c r="G1036" s="39"/>
      <c r="H1036" s="38"/>
      <c r="I1036" s="38"/>
      <c r="J1036" s="38"/>
      <c r="K1036" s="38"/>
      <c r="L1036" s="38"/>
      <c r="M1036" s="38"/>
      <c r="N1036" s="38"/>
      <c r="O1036" s="38"/>
      <c r="P1036" s="38"/>
      <c r="Q1036" s="38"/>
      <c r="R1036" s="38"/>
      <c r="S1036" s="38"/>
      <c r="T1036" s="38"/>
      <c r="U1036" s="38"/>
      <c r="V1036" s="38"/>
      <c r="W1036" s="38"/>
      <c r="X1036" s="38"/>
      <c r="Y1036" s="38"/>
      <c r="Z1036" s="38"/>
      <c r="AA1036" s="38"/>
      <c r="AB1036" s="38"/>
      <c r="AC1036" s="38"/>
      <c r="AD1036" s="38"/>
      <c r="AE1036" s="38"/>
      <c r="AF1036" s="38"/>
      <c r="AG1036" s="38"/>
      <c r="AH1036" s="38"/>
      <c r="AI1036" s="38"/>
      <c r="AJ1036" s="38"/>
      <c r="AK1036" s="38"/>
      <c r="AL1036" s="38"/>
      <c r="AM1036" s="38"/>
      <c r="AN1036" s="38"/>
      <c r="AO1036" s="38"/>
      <c r="AP1036" s="38"/>
      <c r="AQ1036" s="38"/>
    </row>
    <row r="1037" spans="7:43" ht="15" customHeight="1" x14ac:dyDescent="0.55000000000000004">
      <c r="G1037" s="39"/>
      <c r="H1037" s="38"/>
      <c r="I1037" s="38"/>
      <c r="J1037" s="38"/>
      <c r="K1037" s="38"/>
      <c r="L1037" s="38"/>
      <c r="M1037" s="38"/>
      <c r="N1037" s="38"/>
      <c r="O1037" s="38"/>
      <c r="P1037" s="38"/>
      <c r="Q1037" s="38"/>
      <c r="R1037" s="38"/>
      <c r="S1037" s="38"/>
      <c r="T1037" s="38"/>
      <c r="U1037" s="38"/>
      <c r="V1037" s="38"/>
      <c r="W1037" s="38"/>
      <c r="X1037" s="38"/>
      <c r="Y1037" s="38"/>
      <c r="Z1037" s="38"/>
      <c r="AA1037" s="38"/>
      <c r="AB1037" s="38"/>
      <c r="AC1037" s="38"/>
      <c r="AD1037" s="38"/>
      <c r="AE1037" s="38"/>
      <c r="AF1037" s="38"/>
      <c r="AG1037" s="38"/>
      <c r="AH1037" s="38"/>
      <c r="AI1037" s="38"/>
      <c r="AJ1037" s="38"/>
      <c r="AK1037" s="38"/>
      <c r="AL1037" s="38"/>
      <c r="AM1037" s="38"/>
      <c r="AN1037" s="38"/>
      <c r="AO1037" s="38"/>
      <c r="AP1037" s="38"/>
      <c r="AQ1037" s="38"/>
    </row>
    <row r="1038" spans="7:43" ht="15" customHeight="1" x14ac:dyDescent="0.55000000000000004">
      <c r="G1038" s="39"/>
      <c r="H1038" s="38"/>
      <c r="I1038" s="38"/>
      <c r="J1038" s="38"/>
      <c r="K1038" s="38"/>
      <c r="L1038" s="38"/>
      <c r="M1038" s="38"/>
      <c r="N1038" s="38"/>
      <c r="O1038" s="38"/>
      <c r="P1038" s="38"/>
      <c r="Q1038" s="38"/>
      <c r="R1038" s="38"/>
      <c r="S1038" s="38"/>
      <c r="T1038" s="38"/>
      <c r="U1038" s="38"/>
      <c r="V1038" s="38"/>
      <c r="W1038" s="38"/>
      <c r="X1038" s="38"/>
      <c r="Y1038" s="38"/>
      <c r="Z1038" s="38"/>
      <c r="AA1038" s="38"/>
      <c r="AB1038" s="38"/>
      <c r="AC1038" s="38"/>
      <c r="AD1038" s="38"/>
      <c r="AE1038" s="38"/>
      <c r="AF1038" s="38"/>
      <c r="AG1038" s="38"/>
      <c r="AH1038" s="38"/>
      <c r="AI1038" s="38"/>
      <c r="AJ1038" s="38"/>
      <c r="AK1038" s="38"/>
      <c r="AL1038" s="38"/>
      <c r="AM1038" s="38"/>
      <c r="AN1038" s="38"/>
      <c r="AO1038" s="38"/>
      <c r="AP1038" s="38"/>
      <c r="AQ1038" s="38"/>
    </row>
    <row r="1039" spans="7:43" ht="15" customHeight="1" x14ac:dyDescent="0.55000000000000004">
      <c r="G1039" s="39"/>
      <c r="H1039" s="38"/>
      <c r="I1039" s="38"/>
      <c r="J1039" s="38"/>
      <c r="K1039" s="38"/>
      <c r="L1039" s="38"/>
      <c r="M1039" s="38"/>
      <c r="N1039" s="38"/>
      <c r="O1039" s="38"/>
      <c r="P1039" s="38"/>
      <c r="Q1039" s="38"/>
      <c r="R1039" s="38"/>
      <c r="S1039" s="38"/>
      <c r="T1039" s="38"/>
      <c r="U1039" s="38"/>
      <c r="V1039" s="38"/>
      <c r="W1039" s="38"/>
      <c r="X1039" s="38"/>
      <c r="Y1039" s="38"/>
      <c r="Z1039" s="38"/>
      <c r="AA1039" s="38"/>
      <c r="AB1039" s="38"/>
      <c r="AC1039" s="38"/>
      <c r="AD1039" s="38"/>
      <c r="AE1039" s="38"/>
      <c r="AF1039" s="38"/>
      <c r="AG1039" s="38"/>
      <c r="AH1039" s="38"/>
      <c r="AI1039" s="38"/>
      <c r="AJ1039" s="38"/>
      <c r="AK1039" s="38"/>
      <c r="AL1039" s="38"/>
      <c r="AM1039" s="38"/>
      <c r="AN1039" s="38"/>
      <c r="AO1039" s="38"/>
      <c r="AP1039" s="38"/>
      <c r="AQ1039" s="38"/>
    </row>
    <row r="1040" spans="7:43" ht="15" customHeight="1" x14ac:dyDescent="0.55000000000000004">
      <c r="G1040" s="39"/>
      <c r="H1040" s="38"/>
      <c r="I1040" s="38"/>
      <c r="J1040" s="38"/>
      <c r="K1040" s="38"/>
      <c r="L1040" s="38"/>
      <c r="M1040" s="38"/>
      <c r="N1040" s="38"/>
      <c r="O1040" s="38"/>
      <c r="P1040" s="38"/>
      <c r="Q1040" s="38"/>
      <c r="R1040" s="38"/>
      <c r="S1040" s="38"/>
      <c r="T1040" s="38"/>
      <c r="U1040" s="38"/>
      <c r="V1040" s="38"/>
      <c r="W1040" s="38"/>
      <c r="X1040" s="38"/>
      <c r="Y1040" s="38"/>
      <c r="Z1040" s="38"/>
      <c r="AA1040" s="38"/>
      <c r="AB1040" s="38"/>
      <c r="AC1040" s="38"/>
      <c r="AD1040" s="38"/>
      <c r="AE1040" s="38"/>
      <c r="AF1040" s="38"/>
      <c r="AG1040" s="38"/>
      <c r="AH1040" s="38"/>
      <c r="AI1040" s="38"/>
      <c r="AJ1040" s="38"/>
      <c r="AK1040" s="38"/>
      <c r="AL1040" s="38"/>
      <c r="AM1040" s="38"/>
      <c r="AN1040" s="38"/>
      <c r="AO1040" s="38"/>
      <c r="AP1040" s="38"/>
      <c r="AQ1040" s="38"/>
    </row>
    <row r="1041" spans="7:43" ht="15" customHeight="1" x14ac:dyDescent="0.55000000000000004">
      <c r="G1041" s="39"/>
      <c r="H1041" s="38"/>
      <c r="I1041" s="38"/>
      <c r="J1041" s="38"/>
      <c r="K1041" s="38"/>
      <c r="L1041" s="38"/>
      <c r="M1041" s="38"/>
      <c r="N1041" s="38"/>
      <c r="O1041" s="38"/>
      <c r="P1041" s="38"/>
      <c r="Q1041" s="38"/>
      <c r="R1041" s="38"/>
      <c r="S1041" s="38"/>
      <c r="T1041" s="38"/>
      <c r="U1041" s="38"/>
      <c r="V1041" s="38"/>
      <c r="W1041" s="38"/>
      <c r="X1041" s="38"/>
      <c r="Y1041" s="38"/>
      <c r="Z1041" s="38"/>
      <c r="AA1041" s="38"/>
      <c r="AB1041" s="38"/>
      <c r="AC1041" s="38"/>
      <c r="AD1041" s="38"/>
      <c r="AE1041" s="38"/>
      <c r="AF1041" s="38"/>
      <c r="AG1041" s="38"/>
      <c r="AH1041" s="38"/>
      <c r="AI1041" s="38"/>
      <c r="AJ1041" s="38"/>
      <c r="AK1041" s="38"/>
      <c r="AL1041" s="38"/>
      <c r="AM1041" s="38"/>
      <c r="AN1041" s="38"/>
      <c r="AO1041" s="38"/>
      <c r="AP1041" s="38"/>
      <c r="AQ1041" s="38"/>
    </row>
    <row r="1042" spans="7:43" ht="15" customHeight="1" x14ac:dyDescent="0.55000000000000004">
      <c r="G1042" s="39"/>
      <c r="H1042" s="38"/>
      <c r="I1042" s="38"/>
      <c r="J1042" s="38"/>
      <c r="K1042" s="38"/>
      <c r="L1042" s="38"/>
      <c r="M1042" s="38"/>
      <c r="N1042" s="38"/>
      <c r="O1042" s="38"/>
      <c r="P1042" s="38"/>
      <c r="Q1042" s="38"/>
      <c r="R1042" s="38"/>
      <c r="S1042" s="38"/>
      <c r="T1042" s="38"/>
      <c r="U1042" s="38"/>
      <c r="V1042" s="38"/>
      <c r="W1042" s="38"/>
      <c r="X1042" s="38"/>
      <c r="Y1042" s="38"/>
      <c r="Z1042" s="38"/>
      <c r="AA1042" s="38"/>
      <c r="AB1042" s="38"/>
      <c r="AC1042" s="38"/>
      <c r="AD1042" s="38"/>
      <c r="AE1042" s="38"/>
      <c r="AF1042" s="38"/>
      <c r="AG1042" s="38"/>
      <c r="AH1042" s="38"/>
      <c r="AI1042" s="38"/>
      <c r="AJ1042" s="38"/>
      <c r="AK1042" s="38"/>
      <c r="AL1042" s="38"/>
      <c r="AM1042" s="38"/>
      <c r="AN1042" s="38"/>
      <c r="AO1042" s="38"/>
      <c r="AP1042" s="38"/>
      <c r="AQ1042" s="38"/>
    </row>
    <row r="1043" spans="7:43" ht="15" customHeight="1" x14ac:dyDescent="0.55000000000000004">
      <c r="G1043" s="39"/>
      <c r="H1043" s="38"/>
      <c r="I1043" s="38"/>
      <c r="J1043" s="38"/>
      <c r="K1043" s="38"/>
      <c r="L1043" s="38"/>
      <c r="M1043" s="38"/>
      <c r="N1043" s="38"/>
      <c r="O1043" s="38"/>
      <c r="P1043" s="38"/>
      <c r="Q1043" s="38"/>
      <c r="R1043" s="38"/>
      <c r="S1043" s="38"/>
      <c r="T1043" s="38"/>
      <c r="U1043" s="38"/>
      <c r="V1043" s="38"/>
      <c r="W1043" s="38"/>
      <c r="X1043" s="38"/>
      <c r="Y1043" s="38"/>
      <c r="Z1043" s="38"/>
      <c r="AA1043" s="38"/>
      <c r="AB1043" s="38"/>
      <c r="AC1043" s="38"/>
      <c r="AD1043" s="38"/>
      <c r="AE1043" s="38"/>
      <c r="AF1043" s="38"/>
      <c r="AG1043" s="38"/>
      <c r="AH1043" s="38"/>
      <c r="AI1043" s="38"/>
      <c r="AJ1043" s="38"/>
      <c r="AK1043" s="38"/>
      <c r="AL1043" s="38"/>
      <c r="AM1043" s="38"/>
      <c r="AN1043" s="38"/>
      <c r="AO1043" s="38"/>
      <c r="AP1043" s="38"/>
      <c r="AQ1043" s="38"/>
    </row>
    <row r="1044" spans="7:43" ht="15" customHeight="1" x14ac:dyDescent="0.55000000000000004">
      <c r="G1044" s="39"/>
      <c r="H1044" s="38"/>
      <c r="I1044" s="38"/>
      <c r="J1044" s="38"/>
      <c r="K1044" s="38"/>
      <c r="L1044" s="38"/>
      <c r="M1044" s="38"/>
      <c r="N1044" s="38"/>
      <c r="O1044" s="38"/>
      <c r="P1044" s="38"/>
      <c r="Q1044" s="38"/>
      <c r="R1044" s="38"/>
      <c r="S1044" s="38"/>
      <c r="T1044" s="38"/>
      <c r="U1044" s="38"/>
      <c r="V1044" s="38"/>
      <c r="W1044" s="38"/>
      <c r="X1044" s="38"/>
      <c r="Y1044" s="38"/>
      <c r="Z1044" s="38"/>
      <c r="AA1044" s="38"/>
      <c r="AB1044" s="38"/>
      <c r="AC1044" s="38"/>
      <c r="AD1044" s="38"/>
      <c r="AE1044" s="38"/>
      <c r="AF1044" s="38"/>
      <c r="AG1044" s="38"/>
      <c r="AH1044" s="38"/>
      <c r="AI1044" s="38"/>
      <c r="AJ1044" s="38"/>
      <c r="AK1044" s="38"/>
      <c r="AL1044" s="38"/>
      <c r="AM1044" s="38"/>
      <c r="AN1044" s="38"/>
      <c r="AO1044" s="38"/>
      <c r="AP1044" s="38"/>
      <c r="AQ1044" s="38"/>
    </row>
    <row r="1045" spans="7:43" ht="15" customHeight="1" x14ac:dyDescent="0.55000000000000004">
      <c r="G1045" s="39"/>
      <c r="H1045" s="38"/>
      <c r="I1045" s="38"/>
      <c r="J1045" s="38"/>
      <c r="K1045" s="38"/>
      <c r="L1045" s="38"/>
      <c r="M1045" s="38"/>
      <c r="N1045" s="38"/>
      <c r="O1045" s="38"/>
      <c r="P1045" s="38"/>
      <c r="Q1045" s="38"/>
      <c r="R1045" s="38"/>
      <c r="S1045" s="38"/>
      <c r="T1045" s="38"/>
      <c r="U1045" s="38"/>
      <c r="V1045" s="38"/>
      <c r="W1045" s="38"/>
      <c r="X1045" s="38"/>
      <c r="Y1045" s="38"/>
      <c r="Z1045" s="38"/>
      <c r="AA1045" s="38"/>
      <c r="AB1045" s="38"/>
      <c r="AC1045" s="38"/>
      <c r="AD1045" s="38"/>
      <c r="AE1045" s="38"/>
      <c r="AF1045" s="38"/>
      <c r="AG1045" s="38"/>
      <c r="AH1045" s="38"/>
      <c r="AI1045" s="38"/>
      <c r="AJ1045" s="38"/>
      <c r="AK1045" s="38"/>
      <c r="AL1045" s="38"/>
      <c r="AM1045" s="38"/>
      <c r="AN1045" s="38"/>
      <c r="AO1045" s="38"/>
      <c r="AP1045" s="38"/>
      <c r="AQ1045" s="38"/>
    </row>
    <row r="1046" spans="7:43" ht="15" customHeight="1" x14ac:dyDescent="0.55000000000000004">
      <c r="G1046" s="39"/>
      <c r="H1046" s="38"/>
      <c r="I1046" s="38"/>
      <c r="J1046" s="38"/>
      <c r="K1046" s="38"/>
      <c r="L1046" s="38"/>
      <c r="M1046" s="38"/>
      <c r="N1046" s="38"/>
      <c r="O1046" s="38"/>
      <c r="P1046" s="38"/>
      <c r="Q1046" s="38"/>
      <c r="R1046" s="38"/>
      <c r="S1046" s="38"/>
      <c r="T1046" s="38"/>
      <c r="U1046" s="38"/>
      <c r="V1046" s="38"/>
      <c r="W1046" s="38"/>
      <c r="X1046" s="38"/>
      <c r="Y1046" s="38"/>
      <c r="Z1046" s="38"/>
      <c r="AA1046" s="38"/>
      <c r="AB1046" s="38"/>
      <c r="AC1046" s="38"/>
      <c r="AD1046" s="38"/>
      <c r="AE1046" s="38"/>
      <c r="AF1046" s="38"/>
      <c r="AG1046" s="38"/>
      <c r="AH1046" s="38"/>
      <c r="AI1046" s="38"/>
      <c r="AJ1046" s="38"/>
      <c r="AK1046" s="38"/>
      <c r="AL1046" s="38"/>
      <c r="AM1046" s="38"/>
      <c r="AN1046" s="38"/>
      <c r="AO1046" s="38"/>
      <c r="AP1046" s="38"/>
      <c r="AQ1046" s="38"/>
    </row>
    <row r="1047" spans="7:43" ht="15" customHeight="1" x14ac:dyDescent="0.55000000000000004">
      <c r="G1047" s="39"/>
      <c r="H1047" s="38"/>
      <c r="I1047" s="38"/>
      <c r="J1047" s="38"/>
      <c r="K1047" s="38"/>
      <c r="L1047" s="38"/>
      <c r="M1047" s="38"/>
      <c r="N1047" s="38"/>
      <c r="O1047" s="38"/>
      <c r="P1047" s="38"/>
      <c r="Q1047" s="38"/>
      <c r="R1047" s="38"/>
      <c r="S1047" s="38"/>
      <c r="T1047" s="38"/>
      <c r="U1047" s="38"/>
      <c r="V1047" s="38"/>
      <c r="W1047" s="38"/>
      <c r="X1047" s="38"/>
      <c r="Y1047" s="38"/>
      <c r="Z1047" s="38"/>
      <c r="AA1047" s="38"/>
      <c r="AB1047" s="38"/>
      <c r="AC1047" s="38"/>
      <c r="AD1047" s="38"/>
      <c r="AE1047" s="38"/>
      <c r="AF1047" s="38"/>
      <c r="AG1047" s="38"/>
      <c r="AH1047" s="38"/>
      <c r="AI1047" s="38"/>
      <c r="AJ1047" s="38"/>
      <c r="AK1047" s="38"/>
      <c r="AL1047" s="38"/>
      <c r="AM1047" s="38"/>
      <c r="AN1047" s="38"/>
      <c r="AO1047" s="38"/>
      <c r="AP1047" s="38"/>
      <c r="AQ1047" s="38"/>
    </row>
    <row r="1048" spans="7:43" ht="15" customHeight="1" x14ac:dyDescent="0.55000000000000004">
      <c r="G1048" s="39"/>
      <c r="H1048" s="38"/>
      <c r="I1048" s="38"/>
      <c r="J1048" s="38"/>
      <c r="K1048" s="38"/>
      <c r="L1048" s="38"/>
      <c r="M1048" s="38"/>
      <c r="N1048" s="38"/>
      <c r="O1048" s="38"/>
      <c r="P1048" s="38"/>
      <c r="Q1048" s="38"/>
      <c r="R1048" s="38"/>
      <c r="S1048" s="38"/>
      <c r="T1048" s="38"/>
      <c r="U1048" s="38"/>
      <c r="V1048" s="38"/>
      <c r="W1048" s="38"/>
      <c r="X1048" s="38"/>
      <c r="Y1048" s="38"/>
      <c r="Z1048" s="38"/>
      <c r="AA1048" s="38"/>
      <c r="AB1048" s="38"/>
      <c r="AC1048" s="38"/>
      <c r="AD1048" s="38"/>
      <c r="AE1048" s="38"/>
      <c r="AF1048" s="38"/>
      <c r="AG1048" s="38"/>
      <c r="AH1048" s="38"/>
      <c r="AI1048" s="38"/>
      <c r="AJ1048" s="38"/>
      <c r="AK1048" s="38"/>
      <c r="AL1048" s="38"/>
      <c r="AM1048" s="38"/>
      <c r="AN1048" s="38"/>
      <c r="AO1048" s="38"/>
      <c r="AP1048" s="38"/>
      <c r="AQ1048" s="38"/>
    </row>
    <row r="1049" spans="7:43" ht="15" customHeight="1" x14ac:dyDescent="0.55000000000000004">
      <c r="G1049" s="39"/>
      <c r="H1049" s="38"/>
      <c r="I1049" s="38"/>
      <c r="J1049" s="38"/>
      <c r="K1049" s="38"/>
      <c r="L1049" s="38"/>
      <c r="M1049" s="38"/>
      <c r="N1049" s="38"/>
      <c r="O1049" s="38"/>
      <c r="P1049" s="38"/>
      <c r="Q1049" s="38"/>
      <c r="R1049" s="38"/>
      <c r="S1049" s="38"/>
      <c r="T1049" s="38"/>
      <c r="U1049" s="38"/>
      <c r="V1049" s="38"/>
      <c r="W1049" s="38"/>
      <c r="X1049" s="38"/>
      <c r="Y1049" s="38"/>
      <c r="Z1049" s="38"/>
      <c r="AA1049" s="38"/>
      <c r="AB1049" s="38"/>
      <c r="AC1049" s="38"/>
      <c r="AD1049" s="38"/>
      <c r="AE1049" s="38"/>
      <c r="AF1049" s="38"/>
      <c r="AG1049" s="38"/>
      <c r="AH1049" s="38"/>
      <c r="AI1049" s="38"/>
      <c r="AJ1049" s="38"/>
      <c r="AK1049" s="38"/>
      <c r="AL1049" s="38"/>
      <c r="AM1049" s="38"/>
      <c r="AN1049" s="38"/>
      <c r="AO1049" s="38"/>
      <c r="AP1049" s="38"/>
      <c r="AQ1049" s="38"/>
    </row>
    <row r="1050" spans="7:43" ht="15" customHeight="1" x14ac:dyDescent="0.55000000000000004">
      <c r="G1050" s="39"/>
      <c r="H1050" s="38"/>
      <c r="I1050" s="38"/>
      <c r="J1050" s="38"/>
      <c r="K1050" s="38"/>
      <c r="L1050" s="38"/>
      <c r="M1050" s="38"/>
      <c r="N1050" s="38"/>
      <c r="O1050" s="38"/>
      <c r="P1050" s="38"/>
      <c r="Q1050" s="38"/>
      <c r="R1050" s="38"/>
      <c r="S1050" s="38"/>
      <c r="T1050" s="38"/>
      <c r="U1050" s="38"/>
      <c r="V1050" s="38"/>
      <c r="W1050" s="38"/>
      <c r="X1050" s="38"/>
      <c r="Y1050" s="38"/>
      <c r="Z1050" s="38"/>
      <c r="AA1050" s="38"/>
      <c r="AB1050" s="38"/>
      <c r="AC1050" s="38"/>
      <c r="AD1050" s="38"/>
      <c r="AE1050" s="38"/>
      <c r="AF1050" s="38"/>
      <c r="AG1050" s="38"/>
      <c r="AH1050" s="38"/>
      <c r="AI1050" s="38"/>
      <c r="AJ1050" s="38"/>
      <c r="AK1050" s="38"/>
      <c r="AL1050" s="38"/>
      <c r="AM1050" s="38"/>
      <c r="AN1050" s="38"/>
      <c r="AO1050" s="38"/>
      <c r="AP1050" s="38"/>
      <c r="AQ1050" s="38"/>
    </row>
    <row r="1051" spans="7:43" ht="15" customHeight="1" x14ac:dyDescent="0.55000000000000004">
      <c r="G1051" s="39"/>
      <c r="H1051" s="38"/>
      <c r="I1051" s="38"/>
      <c r="J1051" s="38"/>
      <c r="K1051" s="38"/>
      <c r="L1051" s="38"/>
      <c r="M1051" s="38"/>
      <c r="N1051" s="38"/>
      <c r="O1051" s="38"/>
      <c r="P1051" s="38"/>
      <c r="Q1051" s="38"/>
      <c r="R1051" s="38"/>
      <c r="S1051" s="38"/>
      <c r="T1051" s="38"/>
      <c r="U1051" s="38"/>
      <c r="V1051" s="38"/>
      <c r="W1051" s="38"/>
      <c r="X1051" s="38"/>
      <c r="Y1051" s="38"/>
      <c r="Z1051" s="38"/>
      <c r="AA1051" s="38"/>
      <c r="AB1051" s="38"/>
      <c r="AC1051" s="38"/>
      <c r="AD1051" s="38"/>
      <c r="AE1051" s="38"/>
      <c r="AF1051" s="38"/>
      <c r="AG1051" s="38"/>
      <c r="AH1051" s="38"/>
      <c r="AI1051" s="38"/>
      <c r="AJ1051" s="38"/>
      <c r="AK1051" s="38"/>
      <c r="AL1051" s="38"/>
      <c r="AM1051" s="38"/>
      <c r="AN1051" s="38"/>
      <c r="AO1051" s="38"/>
      <c r="AP1051" s="38"/>
      <c r="AQ1051" s="38"/>
    </row>
    <row r="1052" spans="7:43" ht="15" customHeight="1" x14ac:dyDescent="0.55000000000000004">
      <c r="G1052" s="39"/>
      <c r="H1052" s="38"/>
      <c r="I1052" s="38"/>
      <c r="J1052" s="38"/>
      <c r="K1052" s="38"/>
      <c r="L1052" s="38"/>
      <c r="M1052" s="38"/>
      <c r="N1052" s="38"/>
      <c r="O1052" s="38"/>
      <c r="P1052" s="38"/>
      <c r="Q1052" s="38"/>
      <c r="R1052" s="38"/>
      <c r="S1052" s="38"/>
      <c r="T1052" s="38"/>
      <c r="U1052" s="38"/>
      <c r="V1052" s="38"/>
      <c r="W1052" s="38"/>
      <c r="X1052" s="38"/>
      <c r="Y1052" s="38"/>
      <c r="Z1052" s="38"/>
      <c r="AA1052" s="38"/>
      <c r="AB1052" s="38"/>
      <c r="AC1052" s="38"/>
      <c r="AD1052" s="38"/>
      <c r="AE1052" s="38"/>
      <c r="AF1052" s="38"/>
      <c r="AG1052" s="38"/>
      <c r="AH1052" s="38"/>
      <c r="AI1052" s="38"/>
      <c r="AJ1052" s="38"/>
      <c r="AK1052" s="38"/>
      <c r="AL1052" s="38"/>
      <c r="AM1052" s="38"/>
      <c r="AN1052" s="38"/>
      <c r="AO1052" s="38"/>
      <c r="AP1052" s="38"/>
      <c r="AQ1052" s="38"/>
    </row>
    <row r="1053" spans="7:43" ht="15" customHeight="1" x14ac:dyDescent="0.55000000000000004">
      <c r="G1053" s="39"/>
      <c r="H1053" s="38"/>
      <c r="I1053" s="38"/>
      <c r="J1053" s="38"/>
      <c r="K1053" s="38"/>
      <c r="L1053" s="38"/>
      <c r="M1053" s="38"/>
      <c r="N1053" s="38"/>
      <c r="O1053" s="38"/>
      <c r="P1053" s="38"/>
      <c r="Q1053" s="38"/>
      <c r="R1053" s="38"/>
      <c r="S1053" s="38"/>
      <c r="T1053" s="38"/>
      <c r="U1053" s="38"/>
      <c r="V1053" s="38"/>
      <c r="W1053" s="38"/>
      <c r="X1053" s="38"/>
      <c r="Y1053" s="38"/>
      <c r="Z1053" s="38"/>
      <c r="AA1053" s="38"/>
      <c r="AB1053" s="38"/>
      <c r="AC1053" s="38"/>
      <c r="AD1053" s="38"/>
      <c r="AE1053" s="38"/>
      <c r="AF1053" s="38"/>
      <c r="AG1053" s="38"/>
      <c r="AH1053" s="38"/>
      <c r="AI1053" s="38"/>
      <c r="AJ1053" s="38"/>
      <c r="AK1053" s="38"/>
      <c r="AL1053" s="38"/>
      <c r="AM1053" s="38"/>
      <c r="AN1053" s="38"/>
      <c r="AO1053" s="38"/>
      <c r="AP1053" s="38"/>
      <c r="AQ1053" s="38"/>
    </row>
    <row r="1054" spans="7:43" ht="15" customHeight="1" x14ac:dyDescent="0.55000000000000004">
      <c r="G1054" s="39"/>
      <c r="H1054" s="38"/>
      <c r="I1054" s="38"/>
      <c r="J1054" s="38"/>
      <c r="K1054" s="38"/>
      <c r="L1054" s="38"/>
      <c r="M1054" s="38"/>
      <c r="N1054" s="38"/>
      <c r="O1054" s="38"/>
      <c r="P1054" s="38"/>
      <c r="Q1054" s="38"/>
      <c r="R1054" s="38"/>
      <c r="S1054" s="38"/>
      <c r="T1054" s="38"/>
      <c r="U1054" s="38"/>
      <c r="V1054" s="38"/>
      <c r="W1054" s="38"/>
      <c r="X1054" s="38"/>
      <c r="Y1054" s="38"/>
      <c r="Z1054" s="38"/>
      <c r="AA1054" s="38"/>
      <c r="AB1054" s="38"/>
      <c r="AC1054" s="38"/>
      <c r="AD1054" s="38"/>
      <c r="AE1054" s="38"/>
      <c r="AF1054" s="38"/>
      <c r="AG1054" s="38"/>
      <c r="AH1054" s="38"/>
      <c r="AI1054" s="38"/>
      <c r="AJ1054" s="38"/>
      <c r="AK1054" s="38"/>
      <c r="AL1054" s="38"/>
      <c r="AM1054" s="38"/>
      <c r="AN1054" s="38"/>
      <c r="AO1054" s="38"/>
      <c r="AP1054" s="38"/>
      <c r="AQ1054" s="38"/>
    </row>
    <row r="1055" spans="7:43" ht="15" customHeight="1" x14ac:dyDescent="0.55000000000000004">
      <c r="G1055" s="39"/>
      <c r="H1055" s="38"/>
      <c r="I1055" s="38"/>
      <c r="J1055" s="38"/>
      <c r="K1055" s="38"/>
      <c r="L1055" s="38"/>
      <c r="M1055" s="38"/>
      <c r="N1055" s="38"/>
      <c r="O1055" s="38"/>
      <c r="P1055" s="38"/>
      <c r="Q1055" s="38"/>
      <c r="R1055" s="38"/>
      <c r="S1055" s="38"/>
      <c r="T1055" s="38"/>
      <c r="U1055" s="38"/>
      <c r="V1055" s="38"/>
      <c r="W1055" s="38"/>
      <c r="X1055" s="38"/>
      <c r="Y1055" s="38"/>
      <c r="Z1055" s="38"/>
      <c r="AA1055" s="38"/>
      <c r="AB1055" s="38"/>
      <c r="AC1055" s="38"/>
      <c r="AD1055" s="38"/>
      <c r="AE1055" s="38"/>
      <c r="AF1055" s="38"/>
      <c r="AG1055" s="38"/>
      <c r="AH1055" s="38"/>
      <c r="AI1055" s="38"/>
      <c r="AJ1055" s="38"/>
      <c r="AK1055" s="38"/>
      <c r="AL1055" s="38"/>
      <c r="AM1055" s="38"/>
      <c r="AN1055" s="38"/>
      <c r="AO1055" s="38"/>
      <c r="AP1055" s="38"/>
      <c r="AQ1055" s="38"/>
    </row>
    <row r="1056" spans="7:43" ht="15" customHeight="1" x14ac:dyDescent="0.55000000000000004">
      <c r="G1056" s="39"/>
      <c r="H1056" s="38"/>
      <c r="I1056" s="38"/>
      <c r="J1056" s="38"/>
      <c r="K1056" s="38"/>
      <c r="L1056" s="38"/>
      <c r="M1056" s="38"/>
      <c r="N1056" s="38"/>
      <c r="O1056" s="38"/>
      <c r="P1056" s="38"/>
      <c r="Q1056" s="38"/>
      <c r="R1056" s="38"/>
      <c r="S1056" s="38"/>
      <c r="T1056" s="38"/>
      <c r="U1056" s="38"/>
      <c r="V1056" s="38"/>
      <c r="W1056" s="38"/>
      <c r="X1056" s="38"/>
      <c r="Y1056" s="38"/>
      <c r="Z1056" s="38"/>
      <c r="AA1056" s="38"/>
      <c r="AB1056" s="38"/>
      <c r="AC1056" s="38"/>
      <c r="AD1056" s="38"/>
      <c r="AE1056" s="38"/>
      <c r="AF1056" s="38"/>
      <c r="AG1056" s="38"/>
      <c r="AH1056" s="38"/>
      <c r="AI1056" s="38"/>
      <c r="AJ1056" s="38"/>
      <c r="AK1056" s="38"/>
      <c r="AL1056" s="38"/>
      <c r="AM1056" s="38"/>
      <c r="AN1056" s="38"/>
      <c r="AO1056" s="38"/>
      <c r="AP1056" s="38"/>
      <c r="AQ1056" s="38"/>
    </row>
    <row r="1057" spans="7:43" ht="15" customHeight="1" x14ac:dyDescent="0.55000000000000004">
      <c r="G1057" s="39"/>
      <c r="H1057" s="38"/>
      <c r="I1057" s="38"/>
      <c r="J1057" s="38"/>
      <c r="K1057" s="38"/>
      <c r="L1057" s="38"/>
      <c r="M1057" s="38"/>
      <c r="N1057" s="38"/>
      <c r="O1057" s="38"/>
      <c r="P1057" s="38"/>
      <c r="Q1057" s="38"/>
      <c r="R1057" s="38"/>
      <c r="S1057" s="38"/>
      <c r="T1057" s="38"/>
      <c r="U1057" s="38"/>
      <c r="V1057" s="38"/>
      <c r="W1057" s="38"/>
      <c r="X1057" s="38"/>
      <c r="Y1057" s="38"/>
      <c r="Z1057" s="38"/>
      <c r="AA1057" s="38"/>
      <c r="AB1057" s="38"/>
      <c r="AC1057" s="38"/>
      <c r="AD1057" s="38"/>
      <c r="AE1057" s="38"/>
      <c r="AF1057" s="38"/>
      <c r="AG1057" s="38"/>
      <c r="AH1057" s="38"/>
      <c r="AI1057" s="38"/>
      <c r="AJ1057" s="38"/>
      <c r="AK1057" s="38"/>
      <c r="AL1057" s="38"/>
      <c r="AM1057" s="38"/>
      <c r="AN1057" s="38"/>
      <c r="AO1057" s="38"/>
      <c r="AP1057" s="38"/>
      <c r="AQ1057" s="38"/>
    </row>
    <row r="1058" spans="7:43" ht="15" customHeight="1" x14ac:dyDescent="0.55000000000000004">
      <c r="G1058" s="39"/>
      <c r="H1058" s="38"/>
      <c r="I1058" s="38"/>
      <c r="J1058" s="38"/>
      <c r="K1058" s="38"/>
      <c r="L1058" s="38"/>
      <c r="M1058" s="38"/>
      <c r="N1058" s="38"/>
      <c r="O1058" s="38"/>
      <c r="P1058" s="38"/>
      <c r="Q1058" s="38"/>
      <c r="R1058" s="38"/>
      <c r="S1058" s="38"/>
      <c r="T1058" s="38"/>
      <c r="U1058" s="38"/>
      <c r="V1058" s="38"/>
      <c r="W1058" s="38"/>
      <c r="X1058" s="38"/>
      <c r="Y1058" s="38"/>
      <c r="Z1058" s="38"/>
      <c r="AA1058" s="38"/>
      <c r="AB1058" s="38"/>
      <c r="AC1058" s="38"/>
      <c r="AD1058" s="38"/>
      <c r="AE1058" s="38"/>
      <c r="AF1058" s="38"/>
      <c r="AG1058" s="38"/>
      <c r="AH1058" s="38"/>
      <c r="AI1058" s="38"/>
      <c r="AJ1058" s="38"/>
      <c r="AK1058" s="38"/>
      <c r="AL1058" s="38"/>
      <c r="AM1058" s="38"/>
      <c r="AN1058" s="38"/>
      <c r="AO1058" s="38"/>
      <c r="AP1058" s="38"/>
      <c r="AQ1058" s="38"/>
    </row>
    <row r="1059" spans="7:43" ht="15" customHeight="1" x14ac:dyDescent="0.55000000000000004">
      <c r="G1059" s="39"/>
      <c r="H1059" s="38"/>
      <c r="I1059" s="38"/>
      <c r="J1059" s="38"/>
      <c r="K1059" s="38"/>
      <c r="L1059" s="38"/>
      <c r="M1059" s="38"/>
      <c r="N1059" s="38"/>
      <c r="O1059" s="38"/>
      <c r="P1059" s="38"/>
      <c r="Q1059" s="38"/>
      <c r="R1059" s="38"/>
      <c r="S1059" s="38"/>
      <c r="T1059" s="38"/>
      <c r="U1059" s="38"/>
      <c r="V1059" s="38"/>
      <c r="W1059" s="38"/>
      <c r="X1059" s="38"/>
      <c r="Y1059" s="38"/>
      <c r="Z1059" s="38"/>
      <c r="AA1059" s="38"/>
      <c r="AB1059" s="38"/>
      <c r="AC1059" s="38"/>
      <c r="AD1059" s="38"/>
      <c r="AE1059" s="38"/>
      <c r="AF1059" s="38"/>
      <c r="AG1059" s="38"/>
      <c r="AH1059" s="38"/>
      <c r="AI1059" s="38"/>
      <c r="AJ1059" s="38"/>
      <c r="AK1059" s="38"/>
      <c r="AL1059" s="38"/>
      <c r="AM1059" s="38"/>
      <c r="AN1059" s="38"/>
      <c r="AO1059" s="38"/>
      <c r="AP1059" s="38"/>
      <c r="AQ1059" s="38"/>
    </row>
    <row r="1060" spans="7:43" ht="15" customHeight="1" x14ac:dyDescent="0.55000000000000004">
      <c r="G1060" s="39"/>
      <c r="H1060" s="38"/>
      <c r="I1060" s="38"/>
      <c r="J1060" s="38"/>
      <c r="K1060" s="38"/>
      <c r="L1060" s="38"/>
      <c r="M1060" s="38"/>
      <c r="N1060" s="38"/>
      <c r="O1060" s="38"/>
      <c r="P1060" s="38"/>
      <c r="Q1060" s="38"/>
      <c r="R1060" s="38"/>
      <c r="S1060" s="38"/>
      <c r="T1060" s="38"/>
      <c r="U1060" s="38"/>
      <c r="V1060" s="38"/>
      <c r="W1060" s="38"/>
      <c r="X1060" s="38"/>
      <c r="Y1060" s="38"/>
      <c r="Z1060" s="38"/>
      <c r="AA1060" s="38"/>
      <c r="AB1060" s="38"/>
      <c r="AC1060" s="38"/>
      <c r="AD1060" s="38"/>
      <c r="AE1060" s="38"/>
      <c r="AF1060" s="38"/>
      <c r="AG1060" s="38"/>
      <c r="AH1060" s="38"/>
      <c r="AI1060" s="38"/>
      <c r="AJ1060" s="38"/>
      <c r="AK1060" s="38"/>
      <c r="AL1060" s="38"/>
      <c r="AM1060" s="38"/>
      <c r="AN1060" s="38"/>
      <c r="AO1060" s="38"/>
      <c r="AP1060" s="38"/>
      <c r="AQ1060" s="38"/>
    </row>
    <row r="1061" spans="7:43" ht="15" customHeight="1" x14ac:dyDescent="0.55000000000000004">
      <c r="G1061" s="39"/>
      <c r="H1061" s="38"/>
      <c r="I1061" s="38"/>
      <c r="J1061" s="38"/>
      <c r="K1061" s="38"/>
      <c r="L1061" s="38"/>
      <c r="M1061" s="38"/>
      <c r="N1061" s="38"/>
      <c r="O1061" s="38"/>
      <c r="P1061" s="38"/>
      <c r="Q1061" s="38"/>
      <c r="R1061" s="38"/>
      <c r="S1061" s="38"/>
      <c r="T1061" s="38"/>
      <c r="U1061" s="38"/>
      <c r="V1061" s="38"/>
      <c r="W1061" s="38"/>
      <c r="X1061" s="38"/>
      <c r="Y1061" s="38"/>
      <c r="Z1061" s="38"/>
      <c r="AA1061" s="38"/>
      <c r="AB1061" s="38"/>
      <c r="AC1061" s="38"/>
      <c r="AD1061" s="38"/>
      <c r="AE1061" s="38"/>
      <c r="AF1061" s="38"/>
      <c r="AG1061" s="38"/>
      <c r="AH1061" s="38"/>
      <c r="AI1061" s="38"/>
      <c r="AJ1061" s="38"/>
      <c r="AK1061" s="38"/>
      <c r="AL1061" s="38"/>
      <c r="AM1061" s="38"/>
      <c r="AN1061" s="38"/>
      <c r="AO1061" s="38"/>
      <c r="AP1061" s="38"/>
      <c r="AQ1061" s="38"/>
    </row>
    <row r="1062" spans="7:43" ht="15" customHeight="1" x14ac:dyDescent="0.55000000000000004">
      <c r="G1062" s="39"/>
      <c r="H1062" s="38"/>
      <c r="I1062" s="38"/>
      <c r="J1062" s="38"/>
      <c r="K1062" s="38"/>
      <c r="L1062" s="38"/>
      <c r="M1062" s="38"/>
      <c r="N1062" s="38"/>
      <c r="O1062" s="38"/>
      <c r="P1062" s="38"/>
      <c r="Q1062" s="38"/>
      <c r="R1062" s="38"/>
      <c r="S1062" s="38"/>
      <c r="T1062" s="38"/>
      <c r="U1062" s="38"/>
      <c r="V1062" s="38"/>
      <c r="W1062" s="38"/>
      <c r="X1062" s="38"/>
      <c r="Y1062" s="38"/>
      <c r="Z1062" s="38"/>
      <c r="AA1062" s="38"/>
      <c r="AB1062" s="38"/>
      <c r="AC1062" s="38"/>
      <c r="AD1062" s="38"/>
      <c r="AE1062" s="38"/>
      <c r="AF1062" s="38"/>
      <c r="AG1062" s="38"/>
      <c r="AH1062" s="38"/>
      <c r="AI1062" s="38"/>
      <c r="AJ1062" s="38"/>
      <c r="AK1062" s="38"/>
      <c r="AL1062" s="38"/>
      <c r="AM1062" s="38"/>
      <c r="AN1062" s="38"/>
      <c r="AO1062" s="38"/>
      <c r="AP1062" s="38"/>
      <c r="AQ1062" s="38"/>
    </row>
    <row r="1063" spans="7:43" ht="15" customHeight="1" x14ac:dyDescent="0.55000000000000004">
      <c r="G1063" s="39"/>
      <c r="H1063" s="38"/>
      <c r="I1063" s="38"/>
      <c r="J1063" s="38"/>
      <c r="K1063" s="38"/>
      <c r="L1063" s="38"/>
      <c r="M1063" s="38"/>
      <c r="N1063" s="38"/>
      <c r="O1063" s="38"/>
      <c r="P1063" s="38"/>
      <c r="Q1063" s="38"/>
      <c r="R1063" s="38"/>
      <c r="S1063" s="38"/>
      <c r="T1063" s="38"/>
      <c r="U1063" s="38"/>
      <c r="V1063" s="38"/>
      <c r="W1063" s="38"/>
      <c r="X1063" s="38"/>
      <c r="Y1063" s="38"/>
      <c r="Z1063" s="38"/>
      <c r="AA1063" s="38"/>
      <c r="AB1063" s="38"/>
      <c r="AC1063" s="38"/>
      <c r="AD1063" s="38"/>
      <c r="AE1063" s="38"/>
      <c r="AF1063" s="38"/>
      <c r="AG1063" s="38"/>
      <c r="AH1063" s="38"/>
      <c r="AI1063" s="38"/>
      <c r="AJ1063" s="38"/>
      <c r="AK1063" s="38"/>
      <c r="AL1063" s="38"/>
      <c r="AM1063" s="38"/>
      <c r="AN1063" s="38"/>
      <c r="AO1063" s="38"/>
      <c r="AP1063" s="38"/>
      <c r="AQ1063" s="38"/>
    </row>
    <row r="1064" spans="7:43" ht="15" customHeight="1" x14ac:dyDescent="0.55000000000000004">
      <c r="G1064" s="39"/>
      <c r="H1064" s="38"/>
      <c r="I1064" s="38"/>
      <c r="J1064" s="38"/>
      <c r="K1064" s="38"/>
      <c r="L1064" s="38"/>
      <c r="M1064" s="38"/>
      <c r="N1064" s="38"/>
      <c r="O1064" s="38"/>
      <c r="P1064" s="38"/>
      <c r="Q1064" s="38"/>
      <c r="R1064" s="38"/>
      <c r="S1064" s="38"/>
      <c r="T1064" s="38"/>
      <c r="U1064" s="38"/>
      <c r="V1064" s="38"/>
      <c r="W1064" s="38"/>
      <c r="X1064" s="38"/>
      <c r="Y1064" s="38"/>
      <c r="Z1064" s="38"/>
      <c r="AA1064" s="38"/>
      <c r="AB1064" s="38"/>
      <c r="AC1064" s="38"/>
      <c r="AD1064" s="38"/>
      <c r="AE1064" s="38"/>
      <c r="AF1064" s="38"/>
      <c r="AG1064" s="38"/>
      <c r="AH1064" s="38"/>
      <c r="AI1064" s="38"/>
      <c r="AJ1064" s="38"/>
      <c r="AK1064" s="38"/>
      <c r="AL1064" s="38"/>
      <c r="AM1064" s="38"/>
      <c r="AN1064" s="38"/>
      <c r="AO1064" s="38"/>
      <c r="AP1064" s="38"/>
      <c r="AQ1064" s="38"/>
    </row>
    <row r="1065" spans="7:43" ht="15" customHeight="1" x14ac:dyDescent="0.55000000000000004">
      <c r="G1065" s="39"/>
      <c r="H1065" s="38"/>
      <c r="I1065" s="38"/>
      <c r="J1065" s="38"/>
      <c r="K1065" s="38"/>
      <c r="L1065" s="38"/>
      <c r="M1065" s="38"/>
      <c r="N1065" s="38"/>
      <c r="O1065" s="38"/>
      <c r="P1065" s="38"/>
      <c r="Q1065" s="38"/>
      <c r="R1065" s="38"/>
      <c r="S1065" s="38"/>
      <c r="T1065" s="38"/>
      <c r="U1065" s="38"/>
      <c r="V1065" s="38"/>
      <c r="W1065" s="38"/>
      <c r="X1065" s="38"/>
      <c r="Y1065" s="38"/>
      <c r="Z1065" s="38"/>
      <c r="AA1065" s="38"/>
      <c r="AB1065" s="38"/>
      <c r="AC1065" s="38"/>
      <c r="AD1065" s="38"/>
      <c r="AE1065" s="38"/>
      <c r="AF1065" s="38"/>
      <c r="AG1065" s="38"/>
      <c r="AH1065" s="38"/>
      <c r="AI1065" s="38"/>
      <c r="AJ1065" s="38"/>
      <c r="AK1065" s="38"/>
      <c r="AL1065" s="38"/>
      <c r="AM1065" s="38"/>
      <c r="AN1065" s="38"/>
      <c r="AO1065" s="38"/>
      <c r="AP1065" s="38"/>
      <c r="AQ1065" s="38"/>
    </row>
    <row r="1066" spans="7:43" ht="15" customHeight="1" x14ac:dyDescent="0.55000000000000004">
      <c r="G1066" s="39"/>
      <c r="H1066" s="38"/>
      <c r="I1066" s="38"/>
      <c r="J1066" s="38"/>
      <c r="K1066" s="38"/>
      <c r="L1066" s="38"/>
      <c r="M1066" s="38"/>
      <c r="N1066" s="38"/>
      <c r="O1066" s="38"/>
      <c r="P1066" s="38"/>
      <c r="Q1066" s="38"/>
      <c r="R1066" s="38"/>
      <c r="S1066" s="38"/>
      <c r="T1066" s="38"/>
      <c r="U1066" s="38"/>
      <c r="V1066" s="38"/>
      <c r="W1066" s="38"/>
      <c r="X1066" s="38"/>
      <c r="Y1066" s="38"/>
      <c r="Z1066" s="38"/>
      <c r="AA1066" s="38"/>
      <c r="AB1066" s="38"/>
      <c r="AC1066" s="38"/>
      <c r="AD1066" s="38"/>
      <c r="AE1066" s="38"/>
      <c r="AF1066" s="38"/>
      <c r="AG1066" s="38"/>
      <c r="AH1066" s="38"/>
      <c r="AI1066" s="38"/>
      <c r="AJ1066" s="38"/>
      <c r="AK1066" s="38"/>
      <c r="AL1066" s="38"/>
      <c r="AM1066" s="38"/>
      <c r="AN1066" s="38"/>
      <c r="AO1066" s="38"/>
      <c r="AP1066" s="38"/>
      <c r="AQ1066" s="38"/>
    </row>
    <row r="1067" spans="7:43" ht="15" customHeight="1" x14ac:dyDescent="0.55000000000000004">
      <c r="G1067" s="39"/>
      <c r="H1067" s="38"/>
      <c r="I1067" s="38"/>
      <c r="J1067" s="38"/>
      <c r="K1067" s="38"/>
      <c r="L1067" s="38"/>
      <c r="M1067" s="38"/>
      <c r="N1067" s="38"/>
      <c r="O1067" s="38"/>
      <c r="P1067" s="38"/>
      <c r="Q1067" s="38"/>
      <c r="R1067" s="38"/>
      <c r="S1067" s="38"/>
      <c r="T1067" s="38"/>
      <c r="U1067" s="38"/>
      <c r="V1067" s="38"/>
      <c r="W1067" s="38"/>
      <c r="X1067" s="38"/>
      <c r="Y1067" s="38"/>
      <c r="Z1067" s="38"/>
      <c r="AA1067" s="38"/>
      <c r="AB1067" s="38"/>
      <c r="AC1067" s="38"/>
      <c r="AD1067" s="38"/>
      <c r="AE1067" s="38"/>
      <c r="AF1067" s="38"/>
      <c r="AG1067" s="38"/>
      <c r="AH1067" s="38"/>
      <c r="AI1067" s="38"/>
      <c r="AJ1067" s="38"/>
      <c r="AK1067" s="38"/>
      <c r="AL1067" s="38"/>
      <c r="AM1067" s="38"/>
      <c r="AN1067" s="38"/>
      <c r="AO1067" s="38"/>
      <c r="AP1067" s="38"/>
      <c r="AQ1067" s="38"/>
    </row>
    <row r="1068" spans="7:43" ht="15" customHeight="1" x14ac:dyDescent="0.55000000000000004">
      <c r="G1068" s="39"/>
      <c r="H1068" s="38"/>
      <c r="I1068" s="38"/>
      <c r="J1068" s="38"/>
      <c r="K1068" s="38"/>
      <c r="L1068" s="38"/>
      <c r="M1068" s="38"/>
      <c r="N1068" s="38"/>
      <c r="O1068" s="38"/>
      <c r="P1068" s="38"/>
      <c r="Q1068" s="38"/>
      <c r="R1068" s="38"/>
      <c r="S1068" s="38"/>
      <c r="T1068" s="38"/>
      <c r="U1068" s="38"/>
      <c r="V1068" s="38"/>
      <c r="W1068" s="38"/>
      <c r="X1068" s="38"/>
      <c r="Y1068" s="38"/>
      <c r="Z1068" s="38"/>
      <c r="AA1068" s="38"/>
      <c r="AB1068" s="38"/>
      <c r="AC1068" s="38"/>
      <c r="AD1068" s="38"/>
      <c r="AE1068" s="38"/>
      <c r="AF1068" s="38"/>
      <c r="AG1068" s="38"/>
      <c r="AH1068" s="38"/>
      <c r="AI1068" s="38"/>
      <c r="AJ1068" s="38"/>
      <c r="AK1068" s="38"/>
      <c r="AL1068" s="38"/>
      <c r="AM1068" s="38"/>
      <c r="AN1068" s="38"/>
      <c r="AO1068" s="38"/>
      <c r="AP1068" s="38"/>
      <c r="AQ1068" s="38"/>
    </row>
    <row r="1069" spans="7:43" ht="15" customHeight="1" x14ac:dyDescent="0.55000000000000004">
      <c r="G1069" s="39"/>
      <c r="H1069" s="38"/>
      <c r="I1069" s="38"/>
      <c r="J1069" s="38"/>
      <c r="K1069" s="38"/>
      <c r="L1069" s="38"/>
      <c r="M1069" s="38"/>
      <c r="N1069" s="38"/>
      <c r="O1069" s="38"/>
      <c r="P1069" s="38"/>
      <c r="Q1069" s="38"/>
      <c r="R1069" s="38"/>
      <c r="S1069" s="38"/>
      <c r="T1069" s="38"/>
      <c r="U1069" s="38"/>
      <c r="V1069" s="38"/>
      <c r="W1069" s="38"/>
      <c r="X1069" s="38"/>
      <c r="Y1069" s="38"/>
      <c r="Z1069" s="38"/>
      <c r="AA1069" s="38"/>
      <c r="AB1069" s="38"/>
      <c r="AC1069" s="38"/>
      <c r="AD1069" s="38"/>
      <c r="AE1069" s="38"/>
      <c r="AF1069" s="38"/>
      <c r="AG1069" s="38"/>
      <c r="AH1069" s="38"/>
      <c r="AI1069" s="38"/>
      <c r="AJ1069" s="38"/>
      <c r="AK1069" s="38"/>
      <c r="AL1069" s="38"/>
      <c r="AM1069" s="38"/>
      <c r="AN1069" s="38"/>
      <c r="AO1069" s="38"/>
      <c r="AP1069" s="38"/>
      <c r="AQ1069" s="38"/>
    </row>
    <row r="1070" spans="7:43" ht="15" customHeight="1" x14ac:dyDescent="0.55000000000000004">
      <c r="G1070" s="39"/>
      <c r="H1070" s="38"/>
      <c r="I1070" s="38"/>
      <c r="J1070" s="38"/>
      <c r="K1070" s="38"/>
      <c r="L1070" s="38"/>
      <c r="M1070" s="38"/>
      <c r="N1070" s="38"/>
      <c r="O1070" s="38"/>
      <c r="P1070" s="38"/>
      <c r="Q1070" s="38"/>
      <c r="R1070" s="38"/>
      <c r="S1070" s="38"/>
      <c r="T1070" s="38"/>
      <c r="U1070" s="38"/>
      <c r="V1070" s="38"/>
      <c r="W1070" s="38"/>
      <c r="X1070" s="38"/>
      <c r="Y1070" s="38"/>
      <c r="Z1070" s="38"/>
      <c r="AA1070" s="38"/>
      <c r="AB1070" s="38"/>
      <c r="AC1070" s="38"/>
      <c r="AD1070" s="38"/>
      <c r="AE1070" s="38"/>
      <c r="AF1070" s="38"/>
      <c r="AG1070" s="38"/>
      <c r="AH1070" s="38"/>
      <c r="AI1070" s="38"/>
      <c r="AJ1070" s="38"/>
      <c r="AK1070" s="38"/>
      <c r="AL1070" s="38"/>
      <c r="AM1070" s="38"/>
      <c r="AN1070" s="38"/>
      <c r="AO1070" s="38"/>
      <c r="AP1070" s="38"/>
      <c r="AQ1070" s="38"/>
    </row>
    <row r="1071" spans="7:43" ht="15" customHeight="1" x14ac:dyDescent="0.55000000000000004">
      <c r="G1071" s="39"/>
      <c r="H1071" s="38"/>
      <c r="I1071" s="38"/>
      <c r="J1071" s="38"/>
      <c r="K1071" s="38"/>
      <c r="L1071" s="38"/>
      <c r="M1071" s="38"/>
      <c r="N1071" s="38"/>
      <c r="O1071" s="38"/>
      <c r="P1071" s="38"/>
      <c r="Q1071" s="38"/>
      <c r="R1071" s="38"/>
      <c r="S1071" s="38"/>
      <c r="T1071" s="38"/>
      <c r="U1071" s="38"/>
      <c r="V1071" s="38"/>
      <c r="W1071" s="38"/>
      <c r="X1071" s="38"/>
      <c r="Y1071" s="38"/>
      <c r="Z1071" s="38"/>
      <c r="AA1071" s="38"/>
      <c r="AB1071" s="38"/>
      <c r="AC1071" s="38"/>
      <c r="AD1071" s="38"/>
      <c r="AE1071" s="38"/>
      <c r="AF1071" s="38"/>
      <c r="AG1071" s="38"/>
      <c r="AH1071" s="38"/>
      <c r="AI1071" s="38"/>
      <c r="AJ1071" s="38"/>
      <c r="AK1071" s="38"/>
      <c r="AL1071" s="38"/>
      <c r="AM1071" s="38"/>
      <c r="AN1071" s="38"/>
      <c r="AO1071" s="38"/>
      <c r="AP1071" s="38"/>
      <c r="AQ1071" s="38"/>
    </row>
    <row r="1072" spans="7:43" ht="15" customHeight="1" x14ac:dyDescent="0.55000000000000004">
      <c r="G1072" s="39"/>
      <c r="H1072" s="38"/>
      <c r="I1072" s="38"/>
      <c r="J1072" s="38"/>
      <c r="K1072" s="38"/>
      <c r="L1072" s="38"/>
      <c r="M1072" s="38"/>
      <c r="N1072" s="38"/>
      <c r="O1072" s="38"/>
      <c r="P1072" s="38"/>
      <c r="Q1072" s="38"/>
      <c r="R1072" s="38"/>
      <c r="S1072" s="38"/>
      <c r="T1072" s="38"/>
      <c r="U1072" s="38"/>
      <c r="V1072" s="38"/>
      <c r="W1072" s="38"/>
      <c r="X1072" s="38"/>
      <c r="Y1072" s="38"/>
      <c r="Z1072" s="38"/>
      <c r="AA1072" s="38"/>
      <c r="AB1072" s="38"/>
      <c r="AC1072" s="38"/>
      <c r="AD1072" s="38"/>
      <c r="AE1072" s="38"/>
      <c r="AF1072" s="38"/>
      <c r="AG1072" s="38"/>
      <c r="AH1072" s="38"/>
      <c r="AI1072" s="38"/>
      <c r="AJ1072" s="38"/>
      <c r="AK1072" s="38"/>
      <c r="AL1072" s="38"/>
      <c r="AM1072" s="38"/>
      <c r="AN1072" s="38"/>
      <c r="AO1072" s="38"/>
      <c r="AP1072" s="38"/>
      <c r="AQ1072" s="38"/>
    </row>
    <row r="1073" spans="7:43" ht="15" customHeight="1" x14ac:dyDescent="0.55000000000000004">
      <c r="G1073" s="39"/>
      <c r="H1073" s="38"/>
      <c r="I1073" s="38"/>
      <c r="J1073" s="38"/>
      <c r="K1073" s="38"/>
      <c r="L1073" s="38"/>
      <c r="M1073" s="38"/>
      <c r="N1073" s="38"/>
      <c r="O1073" s="38"/>
      <c r="P1073" s="38"/>
      <c r="Q1073" s="38"/>
      <c r="R1073" s="38"/>
      <c r="S1073" s="38"/>
      <c r="T1073" s="38"/>
      <c r="U1073" s="38"/>
      <c r="V1073" s="38"/>
      <c r="W1073" s="38"/>
      <c r="X1073" s="38"/>
      <c r="Y1073" s="38"/>
      <c r="Z1073" s="38"/>
      <c r="AA1073" s="38"/>
      <c r="AB1073" s="38"/>
      <c r="AC1073" s="38"/>
      <c r="AD1073" s="38"/>
      <c r="AE1073" s="38"/>
      <c r="AF1073" s="38"/>
      <c r="AG1073" s="38"/>
      <c r="AH1073" s="38"/>
      <c r="AI1073" s="38"/>
      <c r="AJ1073" s="38"/>
      <c r="AK1073" s="38"/>
      <c r="AL1073" s="38"/>
      <c r="AM1073" s="38"/>
      <c r="AN1073" s="38"/>
      <c r="AO1073" s="38"/>
      <c r="AP1073" s="38"/>
      <c r="AQ1073" s="38"/>
    </row>
    <row r="1074" spans="7:43" ht="15" customHeight="1" x14ac:dyDescent="0.55000000000000004">
      <c r="G1074" s="39"/>
      <c r="H1074" s="38"/>
      <c r="I1074" s="38"/>
      <c r="J1074" s="38"/>
      <c r="K1074" s="38"/>
      <c r="L1074" s="38"/>
      <c r="M1074" s="38"/>
      <c r="N1074" s="38"/>
      <c r="O1074" s="38"/>
      <c r="P1074" s="38"/>
      <c r="Q1074" s="38"/>
      <c r="R1074" s="38"/>
      <c r="S1074" s="38"/>
      <c r="T1074" s="38"/>
      <c r="U1074" s="38"/>
      <c r="V1074" s="38"/>
      <c r="W1074" s="38"/>
      <c r="X1074" s="38"/>
      <c r="Y1074" s="38"/>
      <c r="Z1074" s="38"/>
      <c r="AA1074" s="38"/>
      <c r="AB1074" s="38"/>
      <c r="AC1074" s="38"/>
      <c r="AD1074" s="38"/>
      <c r="AE1074" s="38"/>
      <c r="AF1074" s="38"/>
      <c r="AG1074" s="38"/>
      <c r="AH1074" s="38"/>
      <c r="AI1074" s="38"/>
      <c r="AJ1074" s="38"/>
      <c r="AK1074" s="38"/>
      <c r="AL1074" s="38"/>
      <c r="AM1074" s="38"/>
      <c r="AN1074" s="38"/>
      <c r="AO1074" s="38"/>
      <c r="AP1074" s="38"/>
      <c r="AQ1074" s="38"/>
    </row>
    <row r="1075" spans="7:43" ht="15" customHeight="1" x14ac:dyDescent="0.55000000000000004">
      <c r="G1075" s="39"/>
      <c r="H1075" s="38"/>
      <c r="I1075" s="38"/>
      <c r="J1075" s="38"/>
      <c r="K1075" s="38"/>
      <c r="L1075" s="38"/>
      <c r="M1075" s="38"/>
      <c r="N1075" s="38"/>
      <c r="O1075" s="38"/>
      <c r="P1075" s="38"/>
      <c r="Q1075" s="38"/>
      <c r="R1075" s="38"/>
      <c r="S1075" s="38"/>
      <c r="T1075" s="38"/>
      <c r="U1075" s="38"/>
      <c r="V1075" s="38"/>
      <c r="W1075" s="38"/>
      <c r="X1075" s="38"/>
      <c r="Y1075" s="38"/>
      <c r="Z1075" s="38"/>
      <c r="AA1075" s="38"/>
      <c r="AB1075" s="38"/>
      <c r="AC1075" s="38"/>
      <c r="AD1075" s="38"/>
      <c r="AE1075" s="38"/>
      <c r="AF1075" s="38"/>
      <c r="AG1075" s="38"/>
      <c r="AH1075" s="38"/>
      <c r="AI1075" s="38"/>
      <c r="AJ1075" s="38"/>
      <c r="AK1075" s="38"/>
      <c r="AL1075" s="38"/>
      <c r="AM1075" s="38"/>
      <c r="AN1075" s="38"/>
      <c r="AO1075" s="38"/>
      <c r="AP1075" s="38"/>
      <c r="AQ1075" s="38"/>
    </row>
    <row r="1076" spans="7:43" ht="15" customHeight="1" x14ac:dyDescent="0.55000000000000004">
      <c r="G1076" s="39"/>
      <c r="H1076" s="38"/>
      <c r="I1076" s="38"/>
      <c r="J1076" s="38"/>
      <c r="K1076" s="38"/>
      <c r="L1076" s="38"/>
      <c r="M1076" s="38"/>
      <c r="N1076" s="38"/>
      <c r="O1076" s="38"/>
      <c r="P1076" s="38"/>
      <c r="Q1076" s="38"/>
      <c r="R1076" s="38"/>
      <c r="S1076" s="38"/>
      <c r="T1076" s="38"/>
      <c r="U1076" s="38"/>
      <c r="V1076" s="38"/>
      <c r="W1076" s="38"/>
      <c r="X1076" s="38"/>
      <c r="Y1076" s="38"/>
      <c r="Z1076" s="38"/>
      <c r="AA1076" s="38"/>
      <c r="AB1076" s="38"/>
      <c r="AC1076" s="38"/>
      <c r="AD1076" s="38"/>
      <c r="AE1076" s="38"/>
      <c r="AF1076" s="38"/>
      <c r="AG1076" s="38"/>
      <c r="AH1076" s="38"/>
      <c r="AI1076" s="38"/>
      <c r="AJ1076" s="38"/>
      <c r="AK1076" s="38"/>
      <c r="AL1076" s="38"/>
      <c r="AM1076" s="38"/>
      <c r="AN1076" s="38"/>
      <c r="AO1076" s="38"/>
      <c r="AP1076" s="38"/>
      <c r="AQ1076" s="38"/>
    </row>
    <row r="1077" spans="7:43" ht="15" customHeight="1" x14ac:dyDescent="0.55000000000000004">
      <c r="G1077" s="39"/>
      <c r="H1077" s="38"/>
      <c r="I1077" s="38"/>
      <c r="J1077" s="38"/>
      <c r="K1077" s="38"/>
      <c r="L1077" s="38"/>
      <c r="M1077" s="38"/>
      <c r="N1077" s="38"/>
      <c r="O1077" s="38"/>
      <c r="P1077" s="38"/>
      <c r="Q1077" s="38"/>
      <c r="R1077" s="38"/>
      <c r="S1077" s="38"/>
      <c r="T1077" s="38"/>
      <c r="U1077" s="38"/>
      <c r="V1077" s="38"/>
      <c r="W1077" s="38"/>
      <c r="X1077" s="38"/>
      <c r="Y1077" s="38"/>
      <c r="Z1077" s="38"/>
      <c r="AA1077" s="38"/>
      <c r="AB1077" s="38"/>
      <c r="AC1077" s="38"/>
      <c r="AD1077" s="38"/>
      <c r="AE1077" s="38"/>
      <c r="AF1077" s="38"/>
      <c r="AG1077" s="38"/>
      <c r="AH1077" s="38"/>
      <c r="AI1077" s="38"/>
      <c r="AJ1077" s="38"/>
      <c r="AK1077" s="38"/>
      <c r="AL1077" s="38"/>
      <c r="AM1077" s="38"/>
      <c r="AN1077" s="38"/>
      <c r="AO1077" s="38"/>
      <c r="AP1077" s="38"/>
      <c r="AQ1077" s="38"/>
    </row>
    <row r="1078" spans="7:43" ht="15" customHeight="1" x14ac:dyDescent="0.55000000000000004">
      <c r="G1078" s="39"/>
      <c r="H1078" s="38"/>
      <c r="I1078" s="38"/>
      <c r="J1078" s="38"/>
      <c r="K1078" s="38"/>
      <c r="L1078" s="38"/>
      <c r="M1078" s="38"/>
      <c r="N1078" s="38"/>
      <c r="O1078" s="38"/>
      <c r="P1078" s="38"/>
      <c r="Q1078" s="38"/>
      <c r="R1078" s="38"/>
      <c r="S1078" s="38"/>
      <c r="T1078" s="38"/>
      <c r="U1078" s="38"/>
      <c r="V1078" s="38"/>
      <c r="W1078" s="38"/>
      <c r="X1078" s="38"/>
      <c r="Y1078" s="38"/>
      <c r="Z1078" s="38"/>
      <c r="AA1078" s="38"/>
      <c r="AB1078" s="38"/>
      <c r="AC1078" s="38"/>
      <c r="AD1078" s="38"/>
      <c r="AE1078" s="38"/>
      <c r="AF1078" s="38"/>
      <c r="AG1078" s="38"/>
      <c r="AH1078" s="38"/>
      <c r="AI1078" s="38"/>
      <c r="AJ1078" s="38"/>
      <c r="AK1078" s="38"/>
      <c r="AL1078" s="38"/>
      <c r="AM1078" s="38"/>
      <c r="AN1078" s="38"/>
      <c r="AO1078" s="38"/>
      <c r="AP1078" s="38"/>
      <c r="AQ1078" s="38"/>
    </row>
    <row r="1079" spans="7:43" ht="15" customHeight="1" x14ac:dyDescent="0.55000000000000004">
      <c r="G1079" s="39"/>
      <c r="H1079" s="38"/>
      <c r="I1079" s="38"/>
      <c r="J1079" s="38"/>
      <c r="K1079" s="38"/>
      <c r="L1079" s="38"/>
      <c r="M1079" s="38"/>
      <c r="N1079" s="38"/>
      <c r="O1079" s="38"/>
      <c r="P1079" s="38"/>
      <c r="Q1079" s="38"/>
      <c r="R1079" s="38"/>
      <c r="S1079" s="38"/>
      <c r="T1079" s="38"/>
      <c r="U1079" s="38"/>
      <c r="V1079" s="38"/>
      <c r="W1079" s="38"/>
      <c r="X1079" s="38"/>
      <c r="Y1079" s="38"/>
      <c r="Z1079" s="38"/>
      <c r="AA1079" s="38"/>
      <c r="AB1079" s="38"/>
      <c r="AC1079" s="38"/>
      <c r="AD1079" s="38"/>
      <c r="AE1079" s="38"/>
      <c r="AF1079" s="38"/>
      <c r="AG1079" s="38"/>
      <c r="AH1079" s="38"/>
      <c r="AI1079" s="38"/>
      <c r="AJ1079" s="38"/>
      <c r="AK1079" s="38"/>
      <c r="AL1079" s="38"/>
      <c r="AM1079" s="38"/>
      <c r="AN1079" s="38"/>
      <c r="AO1079" s="38"/>
      <c r="AP1079" s="38"/>
      <c r="AQ1079" s="38"/>
    </row>
    <row r="1080" spans="7:43" ht="15" customHeight="1" x14ac:dyDescent="0.55000000000000004">
      <c r="G1080" s="39"/>
      <c r="H1080" s="38"/>
      <c r="I1080" s="38"/>
      <c r="J1080" s="38"/>
      <c r="K1080" s="38"/>
      <c r="L1080" s="38"/>
      <c r="M1080" s="38"/>
      <c r="N1080" s="38"/>
      <c r="O1080" s="38"/>
      <c r="P1080" s="38"/>
      <c r="Q1080" s="38"/>
      <c r="R1080" s="38"/>
      <c r="S1080" s="38"/>
      <c r="T1080" s="38"/>
      <c r="U1080" s="38"/>
      <c r="V1080" s="38"/>
      <c r="W1080" s="38"/>
      <c r="X1080" s="38"/>
      <c r="Y1080" s="38"/>
      <c r="Z1080" s="38"/>
      <c r="AA1080" s="38"/>
      <c r="AB1080" s="38"/>
      <c r="AC1080" s="38"/>
      <c r="AD1080" s="38"/>
      <c r="AE1080" s="38"/>
      <c r="AF1080" s="38"/>
      <c r="AG1080" s="38"/>
      <c r="AH1080" s="38"/>
      <c r="AI1080" s="38"/>
      <c r="AJ1080" s="38"/>
      <c r="AK1080" s="38"/>
      <c r="AL1080" s="38"/>
      <c r="AM1080" s="38"/>
      <c r="AN1080" s="38"/>
      <c r="AO1080" s="38"/>
      <c r="AP1080" s="38"/>
      <c r="AQ1080" s="38"/>
    </row>
    <row r="1081" spans="7:43" ht="15" customHeight="1" x14ac:dyDescent="0.55000000000000004">
      <c r="G1081" s="39"/>
      <c r="H1081" s="38"/>
      <c r="I1081" s="38"/>
      <c r="J1081" s="38"/>
      <c r="K1081" s="38"/>
      <c r="L1081" s="38"/>
      <c r="M1081" s="38"/>
      <c r="N1081" s="38"/>
      <c r="O1081" s="38"/>
      <c r="P1081" s="38"/>
      <c r="Q1081" s="38"/>
      <c r="R1081" s="38"/>
      <c r="S1081" s="38"/>
      <c r="T1081" s="38"/>
      <c r="U1081" s="38"/>
      <c r="V1081" s="38"/>
      <c r="W1081" s="38"/>
      <c r="X1081" s="38"/>
      <c r="Y1081" s="38"/>
      <c r="Z1081" s="38"/>
      <c r="AA1081" s="38"/>
      <c r="AB1081" s="38"/>
      <c r="AC1081" s="38"/>
      <c r="AD1081" s="38"/>
      <c r="AE1081" s="38"/>
      <c r="AF1081" s="38"/>
      <c r="AG1081" s="38"/>
      <c r="AH1081" s="38"/>
      <c r="AI1081" s="38"/>
      <c r="AJ1081" s="38"/>
      <c r="AK1081" s="38"/>
      <c r="AL1081" s="38"/>
      <c r="AM1081" s="38"/>
      <c r="AN1081" s="38"/>
      <c r="AO1081" s="38"/>
      <c r="AP1081" s="38"/>
      <c r="AQ1081" s="38"/>
    </row>
    <row r="1082" spans="7:43" ht="15" customHeight="1" x14ac:dyDescent="0.55000000000000004">
      <c r="G1082" s="39"/>
      <c r="H1082" s="38"/>
      <c r="I1082" s="38"/>
      <c r="J1082" s="38"/>
      <c r="K1082" s="38"/>
      <c r="L1082" s="38"/>
      <c r="M1082" s="38"/>
      <c r="N1082" s="38"/>
      <c r="O1082" s="38"/>
      <c r="P1082" s="38"/>
      <c r="Q1082" s="38"/>
      <c r="R1082" s="38"/>
      <c r="S1082" s="38"/>
      <c r="T1082" s="38"/>
      <c r="U1082" s="38"/>
      <c r="V1082" s="38"/>
      <c r="W1082" s="38"/>
      <c r="X1082" s="38"/>
      <c r="Y1082" s="38"/>
      <c r="Z1082" s="38"/>
      <c r="AA1082" s="38"/>
      <c r="AB1082" s="38"/>
      <c r="AC1082" s="38"/>
      <c r="AD1082" s="38"/>
      <c r="AE1082" s="38"/>
      <c r="AF1082" s="38"/>
      <c r="AG1082" s="38"/>
      <c r="AH1082" s="38"/>
      <c r="AI1082" s="38"/>
      <c r="AJ1082" s="38"/>
      <c r="AK1082" s="38"/>
      <c r="AL1082" s="38"/>
      <c r="AM1082" s="38"/>
      <c r="AN1082" s="38"/>
      <c r="AO1082" s="38"/>
      <c r="AP1082" s="38"/>
      <c r="AQ1082" s="38"/>
    </row>
    <row r="1083" spans="7:43" ht="15" customHeight="1" x14ac:dyDescent="0.55000000000000004">
      <c r="G1083" s="39"/>
      <c r="H1083" s="38"/>
      <c r="I1083" s="38"/>
      <c r="J1083" s="38"/>
      <c r="K1083" s="38"/>
      <c r="L1083" s="38"/>
      <c r="M1083" s="38"/>
      <c r="N1083" s="38"/>
      <c r="O1083" s="38"/>
      <c r="P1083" s="38"/>
      <c r="Q1083" s="38"/>
      <c r="R1083" s="38"/>
      <c r="S1083" s="38"/>
      <c r="T1083" s="38"/>
      <c r="U1083" s="38"/>
      <c r="V1083" s="38"/>
      <c r="W1083" s="38"/>
      <c r="X1083" s="38"/>
      <c r="Y1083" s="38"/>
      <c r="Z1083" s="38"/>
      <c r="AA1083" s="38"/>
      <c r="AB1083" s="38"/>
      <c r="AC1083" s="38"/>
      <c r="AD1083" s="38"/>
      <c r="AE1083" s="38"/>
      <c r="AF1083" s="38"/>
      <c r="AG1083" s="38"/>
      <c r="AH1083" s="38"/>
      <c r="AI1083" s="38"/>
      <c r="AJ1083" s="38"/>
      <c r="AK1083" s="38"/>
      <c r="AL1083" s="38"/>
      <c r="AM1083" s="38"/>
      <c r="AN1083" s="38"/>
      <c r="AO1083" s="38"/>
      <c r="AP1083" s="38"/>
      <c r="AQ1083" s="38"/>
    </row>
    <row r="1084" spans="7:43" ht="15" customHeight="1" x14ac:dyDescent="0.55000000000000004">
      <c r="G1084" s="39"/>
      <c r="H1084" s="38"/>
      <c r="I1084" s="38"/>
      <c r="J1084" s="38"/>
      <c r="K1084" s="38"/>
      <c r="L1084" s="38"/>
      <c r="M1084" s="38"/>
      <c r="N1084" s="38"/>
      <c r="O1084" s="38"/>
      <c r="P1084" s="38"/>
      <c r="Q1084" s="38"/>
      <c r="R1084" s="38"/>
      <c r="S1084" s="38"/>
      <c r="T1084" s="38"/>
      <c r="U1084" s="38"/>
      <c r="V1084" s="38"/>
      <c r="W1084" s="38"/>
      <c r="X1084" s="38"/>
      <c r="Y1084" s="38"/>
      <c r="Z1084" s="38"/>
      <c r="AA1084" s="38"/>
      <c r="AB1084" s="38"/>
      <c r="AC1084" s="38"/>
      <c r="AD1084" s="38"/>
      <c r="AE1084" s="38"/>
      <c r="AF1084" s="38"/>
      <c r="AG1084" s="38"/>
      <c r="AH1084" s="38"/>
      <c r="AI1084" s="38"/>
      <c r="AJ1084" s="38"/>
      <c r="AK1084" s="38"/>
      <c r="AL1084" s="38"/>
      <c r="AM1084" s="38"/>
      <c r="AN1084" s="38"/>
      <c r="AO1084" s="38"/>
      <c r="AP1084" s="38"/>
      <c r="AQ1084" s="38"/>
    </row>
    <row r="1085" spans="7:43" ht="15" customHeight="1" x14ac:dyDescent="0.55000000000000004">
      <c r="G1085" s="39"/>
      <c r="H1085" s="38"/>
      <c r="I1085" s="38"/>
      <c r="J1085" s="38"/>
      <c r="K1085" s="38"/>
      <c r="L1085" s="38"/>
      <c r="M1085" s="38"/>
      <c r="N1085" s="38"/>
      <c r="O1085" s="38"/>
      <c r="P1085" s="38"/>
      <c r="Q1085" s="38"/>
      <c r="R1085" s="38"/>
      <c r="S1085" s="38"/>
      <c r="T1085" s="38"/>
      <c r="U1085" s="38"/>
      <c r="V1085" s="38"/>
      <c r="W1085" s="38"/>
      <c r="X1085" s="38"/>
      <c r="Y1085" s="38"/>
      <c r="Z1085" s="38"/>
      <c r="AA1085" s="38"/>
      <c r="AB1085" s="38"/>
      <c r="AC1085" s="38"/>
      <c r="AD1085" s="38"/>
      <c r="AE1085" s="38"/>
      <c r="AF1085" s="38"/>
      <c r="AG1085" s="38"/>
      <c r="AH1085" s="38"/>
      <c r="AI1085" s="38"/>
      <c r="AJ1085" s="38"/>
      <c r="AK1085" s="38"/>
      <c r="AL1085" s="38"/>
      <c r="AM1085" s="38"/>
      <c r="AN1085" s="38"/>
      <c r="AO1085" s="38"/>
      <c r="AP1085" s="38"/>
      <c r="AQ1085" s="38"/>
    </row>
    <row r="1086" spans="7:43" ht="15" customHeight="1" x14ac:dyDescent="0.55000000000000004">
      <c r="G1086" s="39"/>
      <c r="H1086" s="38"/>
      <c r="I1086" s="38"/>
      <c r="J1086" s="38"/>
      <c r="K1086" s="38"/>
      <c r="L1086" s="38"/>
      <c r="M1086" s="38"/>
      <c r="N1086" s="38"/>
      <c r="O1086" s="38"/>
      <c r="P1086" s="38"/>
      <c r="Q1086" s="38"/>
      <c r="R1086" s="38"/>
      <c r="S1086" s="38"/>
      <c r="T1086" s="38"/>
      <c r="U1086" s="38"/>
      <c r="V1086" s="38"/>
      <c r="W1086" s="38"/>
      <c r="X1086" s="38"/>
      <c r="Y1086" s="38"/>
      <c r="Z1086" s="38"/>
      <c r="AA1086" s="38"/>
      <c r="AB1086" s="38"/>
      <c r="AC1086" s="38"/>
      <c r="AD1086" s="38"/>
      <c r="AE1086" s="38"/>
      <c r="AF1086" s="38"/>
      <c r="AG1086" s="38"/>
      <c r="AH1086" s="38"/>
      <c r="AI1086" s="38"/>
      <c r="AJ1086" s="38"/>
      <c r="AK1086" s="38"/>
      <c r="AL1086" s="38"/>
      <c r="AM1086" s="38"/>
      <c r="AN1086" s="38"/>
      <c r="AO1086" s="38"/>
      <c r="AP1086" s="38"/>
      <c r="AQ1086" s="38"/>
    </row>
    <row r="1087" spans="7:43" ht="15" customHeight="1" x14ac:dyDescent="0.55000000000000004">
      <c r="G1087" s="39"/>
      <c r="H1087" s="38"/>
      <c r="I1087" s="38"/>
      <c r="J1087" s="38"/>
      <c r="K1087" s="38"/>
      <c r="L1087" s="38"/>
      <c r="M1087" s="38"/>
      <c r="N1087" s="38"/>
      <c r="O1087" s="38"/>
      <c r="P1087" s="38"/>
      <c r="Q1087" s="38"/>
      <c r="R1087" s="38"/>
      <c r="S1087" s="38"/>
      <c r="T1087" s="38"/>
      <c r="U1087" s="38"/>
      <c r="V1087" s="38"/>
      <c r="W1087" s="38"/>
      <c r="X1087" s="38"/>
      <c r="Y1087" s="38"/>
      <c r="Z1087" s="38"/>
      <c r="AA1087" s="38"/>
      <c r="AB1087" s="38"/>
      <c r="AC1087" s="38"/>
      <c r="AD1087" s="38"/>
      <c r="AE1087" s="38"/>
      <c r="AF1087" s="38"/>
      <c r="AG1087" s="38"/>
      <c r="AH1087" s="38"/>
      <c r="AI1087" s="38"/>
      <c r="AJ1087" s="38"/>
      <c r="AK1087" s="38"/>
      <c r="AL1087" s="38"/>
      <c r="AM1087" s="38"/>
      <c r="AN1087" s="38"/>
      <c r="AO1087" s="38"/>
      <c r="AP1087" s="38"/>
      <c r="AQ1087" s="38"/>
    </row>
    <row r="1088" spans="7:43" ht="15" customHeight="1" x14ac:dyDescent="0.55000000000000004">
      <c r="G1088" s="39"/>
      <c r="H1088" s="38"/>
      <c r="I1088" s="38"/>
      <c r="J1088" s="38"/>
      <c r="K1088" s="38"/>
      <c r="L1088" s="38"/>
      <c r="M1088" s="38"/>
      <c r="N1088" s="38"/>
      <c r="O1088" s="38"/>
      <c r="P1088" s="38"/>
      <c r="Q1088" s="38"/>
      <c r="R1088" s="38"/>
      <c r="S1088" s="38"/>
      <c r="T1088" s="38"/>
      <c r="U1088" s="38"/>
      <c r="V1088" s="38"/>
      <c r="W1088" s="38"/>
      <c r="X1088" s="38"/>
      <c r="Y1088" s="38"/>
      <c r="Z1088" s="38"/>
      <c r="AA1088" s="38"/>
      <c r="AB1088" s="38"/>
      <c r="AC1088" s="38"/>
      <c r="AD1088" s="38"/>
      <c r="AE1088" s="38"/>
      <c r="AF1088" s="38"/>
      <c r="AG1088" s="38"/>
      <c r="AH1088" s="38"/>
      <c r="AI1088" s="38"/>
      <c r="AJ1088" s="38"/>
      <c r="AK1088" s="38"/>
      <c r="AL1088" s="38"/>
      <c r="AM1088" s="38"/>
      <c r="AN1088" s="38"/>
      <c r="AO1088" s="38"/>
      <c r="AP1088" s="38"/>
      <c r="AQ1088" s="38"/>
    </row>
    <row r="1089" spans="7:43" ht="15" customHeight="1" x14ac:dyDescent="0.55000000000000004">
      <c r="G1089" s="39"/>
      <c r="H1089" s="38"/>
      <c r="I1089" s="38"/>
      <c r="J1089" s="38"/>
      <c r="K1089" s="38"/>
      <c r="L1089" s="38"/>
      <c r="M1089" s="38"/>
      <c r="N1089" s="38"/>
      <c r="O1089" s="38"/>
      <c r="P1089" s="38"/>
      <c r="Q1089" s="38"/>
      <c r="R1089" s="38"/>
      <c r="S1089" s="38"/>
      <c r="T1089" s="38"/>
      <c r="U1089" s="38"/>
      <c r="V1089" s="38"/>
      <c r="W1089" s="38"/>
      <c r="X1089" s="38"/>
      <c r="Y1089" s="38"/>
      <c r="Z1089" s="38"/>
      <c r="AA1089" s="38"/>
      <c r="AB1089" s="38"/>
      <c r="AC1089" s="38"/>
      <c r="AD1089" s="38"/>
      <c r="AE1089" s="38"/>
      <c r="AF1089" s="38"/>
      <c r="AG1089" s="38"/>
      <c r="AH1089" s="38"/>
      <c r="AI1089" s="38"/>
      <c r="AJ1089" s="38"/>
      <c r="AK1089" s="38"/>
      <c r="AL1089" s="38"/>
      <c r="AM1089" s="38"/>
      <c r="AN1089" s="38"/>
      <c r="AO1089" s="38"/>
      <c r="AP1089" s="38"/>
      <c r="AQ1089" s="38"/>
    </row>
    <row r="1090" spans="7:43" ht="15" customHeight="1" x14ac:dyDescent="0.55000000000000004">
      <c r="G1090" s="39"/>
      <c r="H1090" s="38"/>
      <c r="I1090" s="38"/>
      <c r="J1090" s="38"/>
      <c r="K1090" s="38"/>
      <c r="L1090" s="38"/>
      <c r="M1090" s="38"/>
      <c r="N1090" s="38"/>
      <c r="O1090" s="38"/>
      <c r="P1090" s="38"/>
      <c r="Q1090" s="38"/>
      <c r="R1090" s="38"/>
      <c r="S1090" s="38"/>
      <c r="T1090" s="38"/>
      <c r="U1090" s="38"/>
      <c r="V1090" s="38"/>
      <c r="W1090" s="38"/>
      <c r="X1090" s="38"/>
      <c r="Y1090" s="38"/>
      <c r="Z1090" s="38"/>
      <c r="AA1090" s="38"/>
      <c r="AB1090" s="38"/>
      <c r="AC1090" s="38"/>
      <c r="AD1090" s="38"/>
      <c r="AE1090" s="38"/>
      <c r="AF1090" s="38"/>
      <c r="AG1090" s="38"/>
      <c r="AH1090" s="38"/>
      <c r="AI1090" s="38"/>
      <c r="AJ1090" s="38"/>
      <c r="AK1090" s="38"/>
      <c r="AL1090" s="38"/>
      <c r="AM1090" s="38"/>
      <c r="AN1090" s="38"/>
      <c r="AO1090" s="38"/>
      <c r="AP1090" s="38"/>
      <c r="AQ1090" s="38"/>
    </row>
    <row r="1091" spans="7:43" ht="15" customHeight="1" x14ac:dyDescent="0.55000000000000004">
      <c r="G1091" s="39"/>
      <c r="H1091" s="38"/>
      <c r="I1091" s="38"/>
      <c r="J1091" s="38"/>
      <c r="K1091" s="38"/>
      <c r="L1091" s="38"/>
      <c r="M1091" s="38"/>
      <c r="N1091" s="38"/>
      <c r="O1091" s="38"/>
      <c r="P1091" s="38"/>
      <c r="Q1091" s="38"/>
      <c r="R1091" s="38"/>
      <c r="S1091" s="38"/>
      <c r="T1091" s="38"/>
      <c r="U1091" s="38"/>
      <c r="V1091" s="38"/>
      <c r="W1091" s="38"/>
      <c r="X1091" s="38"/>
      <c r="Y1091" s="38"/>
      <c r="Z1091" s="38"/>
      <c r="AA1091" s="38"/>
      <c r="AB1091" s="38"/>
      <c r="AC1091" s="38"/>
      <c r="AD1091" s="38"/>
      <c r="AE1091" s="38"/>
      <c r="AF1091" s="38"/>
      <c r="AG1091" s="38"/>
      <c r="AH1091" s="38"/>
      <c r="AI1091" s="38"/>
      <c r="AJ1091" s="38"/>
      <c r="AK1091" s="38"/>
      <c r="AL1091" s="38"/>
      <c r="AM1091" s="38"/>
      <c r="AN1091" s="38"/>
      <c r="AO1091" s="38"/>
      <c r="AP1091" s="38"/>
      <c r="AQ1091" s="38"/>
    </row>
    <row r="1092" spans="7:43" ht="15" customHeight="1" x14ac:dyDescent="0.55000000000000004">
      <c r="G1092" s="39"/>
      <c r="H1092" s="38"/>
      <c r="I1092" s="38"/>
      <c r="J1092" s="38"/>
      <c r="K1092" s="38"/>
      <c r="L1092" s="38"/>
      <c r="M1092" s="38"/>
      <c r="N1092" s="38"/>
      <c r="O1092" s="38"/>
      <c r="P1092" s="38"/>
      <c r="Q1092" s="38"/>
      <c r="R1092" s="38"/>
      <c r="S1092" s="38"/>
      <c r="T1092" s="38"/>
      <c r="U1092" s="38"/>
      <c r="V1092" s="38"/>
      <c r="W1092" s="38"/>
      <c r="X1092" s="38"/>
      <c r="Y1092" s="38"/>
      <c r="Z1092" s="38"/>
      <c r="AA1092" s="38"/>
      <c r="AB1092" s="38"/>
      <c r="AC1092" s="38"/>
      <c r="AD1092" s="38"/>
      <c r="AE1092" s="38"/>
      <c r="AF1092" s="38"/>
      <c r="AG1092" s="38"/>
      <c r="AH1092" s="38"/>
      <c r="AI1092" s="38"/>
      <c r="AJ1092" s="38"/>
      <c r="AK1092" s="38"/>
      <c r="AL1092" s="38"/>
      <c r="AM1092" s="38"/>
      <c r="AN1092" s="38"/>
      <c r="AO1092" s="38"/>
      <c r="AP1092" s="38"/>
      <c r="AQ1092" s="38"/>
    </row>
    <row r="1093" spans="7:43" ht="15" customHeight="1" x14ac:dyDescent="0.55000000000000004">
      <c r="G1093" s="39"/>
      <c r="H1093" s="38"/>
      <c r="I1093" s="38"/>
      <c r="J1093" s="38"/>
      <c r="K1093" s="38"/>
      <c r="L1093" s="38"/>
      <c r="M1093" s="38"/>
      <c r="N1093" s="38"/>
      <c r="O1093" s="38"/>
      <c r="P1093" s="38"/>
      <c r="Q1093" s="38"/>
      <c r="R1093" s="38"/>
      <c r="S1093" s="38"/>
      <c r="T1093" s="38"/>
      <c r="U1093" s="38"/>
      <c r="V1093" s="38"/>
      <c r="W1093" s="38"/>
      <c r="X1093" s="38"/>
      <c r="Y1093" s="38"/>
      <c r="Z1093" s="38"/>
      <c r="AA1093" s="38"/>
      <c r="AB1093" s="38"/>
      <c r="AC1093" s="38"/>
      <c r="AD1093" s="38"/>
      <c r="AE1093" s="38"/>
      <c r="AF1093" s="38"/>
      <c r="AG1093" s="38"/>
      <c r="AH1093" s="38"/>
      <c r="AI1093" s="38"/>
      <c r="AJ1093" s="38"/>
      <c r="AK1093" s="38"/>
      <c r="AL1093" s="38"/>
      <c r="AM1093" s="38"/>
      <c r="AN1093" s="38"/>
      <c r="AO1093" s="38"/>
      <c r="AP1093" s="38"/>
      <c r="AQ1093" s="38"/>
    </row>
    <row r="1094" spans="7:43" ht="15" customHeight="1" x14ac:dyDescent="0.55000000000000004">
      <c r="G1094" s="39"/>
      <c r="H1094" s="38"/>
      <c r="I1094" s="38"/>
      <c r="J1094" s="38"/>
      <c r="K1094" s="38"/>
      <c r="L1094" s="38"/>
      <c r="M1094" s="38"/>
      <c r="N1094" s="38"/>
      <c r="O1094" s="38"/>
      <c r="P1094" s="38"/>
      <c r="Q1094" s="38"/>
      <c r="R1094" s="38"/>
      <c r="S1094" s="38"/>
      <c r="T1094" s="38"/>
      <c r="U1094" s="38"/>
      <c r="V1094" s="38"/>
      <c r="W1094" s="38"/>
      <c r="X1094" s="38"/>
      <c r="Y1094" s="38"/>
      <c r="Z1094" s="38"/>
      <c r="AA1094" s="38"/>
      <c r="AB1094" s="38"/>
      <c r="AC1094" s="38"/>
      <c r="AD1094" s="38"/>
      <c r="AE1094" s="38"/>
      <c r="AF1094" s="38"/>
      <c r="AG1094" s="38"/>
      <c r="AH1094" s="38"/>
      <c r="AI1094" s="38"/>
      <c r="AJ1094" s="38"/>
      <c r="AK1094" s="38"/>
      <c r="AL1094" s="38"/>
      <c r="AM1094" s="38"/>
      <c r="AN1094" s="38"/>
      <c r="AO1094" s="38"/>
      <c r="AP1094" s="38"/>
      <c r="AQ1094" s="38"/>
    </row>
    <row r="1095" spans="7:43" ht="15" customHeight="1" x14ac:dyDescent="0.55000000000000004">
      <c r="G1095" s="39"/>
      <c r="H1095" s="38"/>
      <c r="I1095" s="38"/>
      <c r="J1095" s="38"/>
      <c r="K1095" s="38"/>
      <c r="L1095" s="38"/>
      <c r="M1095" s="38"/>
      <c r="N1095" s="38"/>
      <c r="O1095" s="38"/>
      <c r="P1095" s="38"/>
      <c r="Q1095" s="38"/>
      <c r="R1095" s="38"/>
      <c r="S1095" s="38"/>
      <c r="T1095" s="38"/>
      <c r="U1095" s="38"/>
      <c r="V1095" s="38"/>
      <c r="W1095" s="38"/>
      <c r="X1095" s="38"/>
      <c r="Y1095" s="38"/>
      <c r="Z1095" s="38"/>
      <c r="AA1095" s="38"/>
      <c r="AB1095" s="38"/>
      <c r="AC1095" s="38"/>
      <c r="AD1095" s="38"/>
      <c r="AE1095" s="38"/>
      <c r="AF1095" s="38"/>
      <c r="AG1095" s="38"/>
      <c r="AH1095" s="38"/>
      <c r="AI1095" s="38"/>
      <c r="AJ1095" s="38"/>
      <c r="AK1095" s="38"/>
      <c r="AL1095" s="38"/>
      <c r="AM1095" s="38"/>
      <c r="AN1095" s="38"/>
      <c r="AO1095" s="38"/>
      <c r="AP1095" s="38"/>
      <c r="AQ1095" s="38"/>
    </row>
    <row r="1096" spans="7:43" ht="15" customHeight="1" x14ac:dyDescent="0.55000000000000004">
      <c r="G1096" s="39"/>
      <c r="H1096" s="38"/>
      <c r="I1096" s="38"/>
      <c r="J1096" s="38"/>
      <c r="K1096" s="38"/>
      <c r="L1096" s="38"/>
      <c r="M1096" s="38"/>
      <c r="N1096" s="38"/>
      <c r="O1096" s="38"/>
      <c r="P1096" s="38"/>
      <c r="Q1096" s="38"/>
      <c r="R1096" s="38"/>
      <c r="S1096" s="38"/>
      <c r="T1096" s="38"/>
      <c r="U1096" s="38"/>
      <c r="V1096" s="38"/>
      <c r="W1096" s="38"/>
      <c r="X1096" s="38"/>
      <c r="Y1096" s="38"/>
      <c r="Z1096" s="38"/>
      <c r="AA1096" s="38"/>
      <c r="AB1096" s="38"/>
      <c r="AC1096" s="38"/>
      <c r="AD1096" s="38"/>
      <c r="AE1096" s="38"/>
      <c r="AF1096" s="38"/>
      <c r="AG1096" s="38"/>
      <c r="AH1096" s="38"/>
      <c r="AI1096" s="38"/>
      <c r="AJ1096" s="38"/>
      <c r="AK1096" s="38"/>
      <c r="AL1096" s="38"/>
      <c r="AM1096" s="38"/>
      <c r="AN1096" s="38"/>
      <c r="AO1096" s="38"/>
      <c r="AP1096" s="38"/>
      <c r="AQ1096" s="38"/>
    </row>
    <row r="1097" spans="7:43" ht="15" customHeight="1" x14ac:dyDescent="0.55000000000000004">
      <c r="G1097" s="39"/>
      <c r="H1097" s="38"/>
      <c r="I1097" s="38"/>
      <c r="J1097" s="38"/>
      <c r="K1097" s="38"/>
      <c r="L1097" s="38"/>
      <c r="M1097" s="38"/>
      <c r="N1097" s="38"/>
      <c r="O1097" s="38"/>
      <c r="P1097" s="38"/>
      <c r="Q1097" s="38"/>
      <c r="R1097" s="38"/>
      <c r="S1097" s="38"/>
      <c r="T1097" s="38"/>
      <c r="U1097" s="38"/>
      <c r="V1097" s="38"/>
      <c r="W1097" s="38"/>
      <c r="X1097" s="38"/>
      <c r="Y1097" s="38"/>
      <c r="Z1097" s="38"/>
      <c r="AA1097" s="38"/>
      <c r="AB1097" s="38"/>
      <c r="AC1097" s="38"/>
      <c r="AD1097" s="38"/>
      <c r="AE1097" s="38"/>
      <c r="AF1097" s="38"/>
      <c r="AG1097" s="38"/>
      <c r="AH1097" s="38"/>
      <c r="AI1097" s="38"/>
      <c r="AJ1097" s="38"/>
      <c r="AK1097" s="38"/>
      <c r="AL1097" s="38"/>
      <c r="AM1097" s="38"/>
      <c r="AN1097" s="38"/>
      <c r="AO1097" s="38"/>
      <c r="AP1097" s="38"/>
      <c r="AQ1097" s="38"/>
    </row>
    <row r="1098" spans="7:43" ht="15" customHeight="1" x14ac:dyDescent="0.55000000000000004">
      <c r="G1098" s="39"/>
      <c r="H1098" s="38"/>
      <c r="I1098" s="38"/>
      <c r="J1098" s="38"/>
      <c r="K1098" s="38"/>
      <c r="L1098" s="38"/>
      <c r="M1098" s="38"/>
      <c r="N1098" s="38"/>
      <c r="O1098" s="38"/>
      <c r="P1098" s="38"/>
      <c r="Q1098" s="38"/>
      <c r="R1098" s="38"/>
      <c r="S1098" s="38"/>
      <c r="T1098" s="38"/>
      <c r="U1098" s="38"/>
      <c r="V1098" s="38"/>
      <c r="W1098" s="38"/>
      <c r="X1098" s="38"/>
      <c r="Y1098" s="38"/>
      <c r="Z1098" s="38"/>
      <c r="AA1098" s="38"/>
      <c r="AB1098" s="38"/>
      <c r="AC1098" s="38"/>
      <c r="AD1098" s="38"/>
      <c r="AE1098" s="38"/>
      <c r="AF1098" s="38"/>
      <c r="AG1098" s="38"/>
      <c r="AH1098" s="38"/>
      <c r="AI1098" s="38"/>
      <c r="AJ1098" s="38"/>
      <c r="AK1098" s="38"/>
      <c r="AL1098" s="38"/>
      <c r="AM1098" s="38"/>
      <c r="AN1098" s="38"/>
      <c r="AO1098" s="38"/>
      <c r="AP1098" s="38"/>
      <c r="AQ1098" s="38"/>
    </row>
    <row r="1099" spans="7:43" ht="15" customHeight="1" x14ac:dyDescent="0.55000000000000004">
      <c r="G1099" s="39"/>
      <c r="H1099" s="38"/>
      <c r="I1099" s="38"/>
      <c r="J1099" s="38"/>
      <c r="K1099" s="38"/>
      <c r="L1099" s="38"/>
      <c r="M1099" s="38"/>
      <c r="N1099" s="38"/>
      <c r="O1099" s="38"/>
      <c r="P1099" s="38"/>
      <c r="Q1099" s="38"/>
      <c r="R1099" s="38"/>
      <c r="S1099" s="38"/>
      <c r="T1099" s="38"/>
      <c r="U1099" s="38"/>
      <c r="V1099" s="38"/>
      <c r="W1099" s="38"/>
      <c r="X1099" s="38"/>
      <c r="Y1099" s="38"/>
      <c r="Z1099" s="38"/>
      <c r="AA1099" s="38"/>
      <c r="AB1099" s="38"/>
      <c r="AC1099" s="38"/>
      <c r="AD1099" s="38"/>
      <c r="AE1099" s="38"/>
      <c r="AF1099" s="38"/>
      <c r="AG1099" s="38"/>
      <c r="AH1099" s="38"/>
      <c r="AI1099" s="38"/>
      <c r="AJ1099" s="38"/>
      <c r="AK1099" s="38"/>
      <c r="AL1099" s="38"/>
      <c r="AM1099" s="38"/>
      <c r="AN1099" s="38"/>
      <c r="AO1099" s="38"/>
      <c r="AP1099" s="38"/>
      <c r="AQ1099" s="38"/>
    </row>
    <row r="1100" spans="7:43" ht="15" customHeight="1" x14ac:dyDescent="0.55000000000000004">
      <c r="G1100" s="39"/>
      <c r="H1100" s="38"/>
      <c r="I1100" s="38"/>
      <c r="J1100" s="38"/>
      <c r="K1100" s="38"/>
      <c r="L1100" s="38"/>
      <c r="M1100" s="38"/>
      <c r="N1100" s="38"/>
      <c r="O1100" s="38"/>
      <c r="P1100" s="38"/>
      <c r="Q1100" s="38"/>
      <c r="R1100" s="38"/>
      <c r="S1100" s="38"/>
      <c r="T1100" s="38"/>
      <c r="U1100" s="38"/>
      <c r="V1100" s="38"/>
      <c r="W1100" s="38"/>
      <c r="X1100" s="38"/>
      <c r="Y1100" s="38"/>
      <c r="Z1100" s="38"/>
      <c r="AA1100" s="38"/>
      <c r="AB1100" s="38"/>
      <c r="AC1100" s="38"/>
      <c r="AD1100" s="38"/>
      <c r="AE1100" s="38"/>
      <c r="AF1100" s="38"/>
      <c r="AG1100" s="38"/>
      <c r="AH1100" s="38"/>
      <c r="AI1100" s="38"/>
      <c r="AJ1100" s="38"/>
      <c r="AK1100" s="38"/>
      <c r="AL1100" s="38"/>
      <c r="AM1100" s="38"/>
      <c r="AN1100" s="38"/>
      <c r="AO1100" s="38"/>
      <c r="AP1100" s="38"/>
      <c r="AQ1100" s="38"/>
    </row>
    <row r="1101" spans="7:43" ht="15" customHeight="1" x14ac:dyDescent="0.55000000000000004">
      <c r="G1101" s="39"/>
      <c r="H1101" s="38"/>
      <c r="I1101" s="38"/>
      <c r="J1101" s="38"/>
      <c r="K1101" s="38"/>
      <c r="L1101" s="38"/>
      <c r="M1101" s="38"/>
      <c r="N1101" s="38"/>
      <c r="O1101" s="38"/>
      <c r="P1101" s="38"/>
      <c r="Q1101" s="38"/>
      <c r="R1101" s="38"/>
      <c r="S1101" s="38"/>
      <c r="T1101" s="38"/>
      <c r="U1101" s="38"/>
      <c r="V1101" s="38"/>
      <c r="W1101" s="38"/>
      <c r="X1101" s="38"/>
      <c r="Y1101" s="38"/>
      <c r="Z1101" s="38"/>
      <c r="AA1101" s="38"/>
      <c r="AB1101" s="38"/>
      <c r="AC1101" s="38"/>
      <c r="AD1101" s="38"/>
      <c r="AE1101" s="38"/>
      <c r="AF1101" s="38"/>
      <c r="AG1101" s="38"/>
      <c r="AH1101" s="38"/>
      <c r="AI1101" s="38"/>
      <c r="AJ1101" s="38"/>
      <c r="AK1101" s="38"/>
      <c r="AL1101" s="38"/>
      <c r="AM1101" s="38"/>
      <c r="AN1101" s="38"/>
      <c r="AO1101" s="38"/>
      <c r="AP1101" s="38"/>
      <c r="AQ1101" s="38"/>
    </row>
    <row r="1102" spans="7:43" ht="15" customHeight="1" x14ac:dyDescent="0.55000000000000004">
      <c r="G1102" s="39"/>
      <c r="H1102" s="38"/>
      <c r="I1102" s="38"/>
      <c r="J1102" s="38"/>
      <c r="K1102" s="38"/>
      <c r="L1102" s="38"/>
      <c r="M1102" s="38"/>
      <c r="N1102" s="38"/>
      <c r="O1102" s="38"/>
      <c r="P1102" s="38"/>
      <c r="Q1102" s="38"/>
      <c r="R1102" s="38"/>
      <c r="S1102" s="38"/>
      <c r="T1102" s="38"/>
      <c r="U1102" s="38"/>
      <c r="V1102" s="38"/>
      <c r="W1102" s="38"/>
      <c r="X1102" s="38"/>
      <c r="Y1102" s="38"/>
      <c r="Z1102" s="38"/>
      <c r="AA1102" s="38"/>
      <c r="AB1102" s="38"/>
      <c r="AC1102" s="38"/>
      <c r="AD1102" s="38"/>
      <c r="AE1102" s="38"/>
      <c r="AF1102" s="38"/>
      <c r="AG1102" s="38"/>
      <c r="AH1102" s="38"/>
      <c r="AI1102" s="38"/>
      <c r="AJ1102" s="38"/>
      <c r="AK1102" s="38"/>
      <c r="AL1102" s="38"/>
      <c r="AM1102" s="38"/>
      <c r="AN1102" s="38"/>
      <c r="AO1102" s="38"/>
      <c r="AP1102" s="38"/>
      <c r="AQ1102" s="38"/>
    </row>
    <row r="1103" spans="7:43" ht="15" customHeight="1" x14ac:dyDescent="0.55000000000000004">
      <c r="G1103" s="39"/>
      <c r="H1103" s="38"/>
      <c r="I1103" s="38"/>
      <c r="J1103" s="38"/>
      <c r="K1103" s="38"/>
      <c r="L1103" s="38"/>
      <c r="M1103" s="38"/>
      <c r="N1103" s="38"/>
      <c r="O1103" s="38"/>
      <c r="P1103" s="38"/>
      <c r="Q1103" s="38"/>
      <c r="R1103" s="38"/>
      <c r="S1103" s="38"/>
      <c r="T1103" s="38"/>
      <c r="U1103" s="38"/>
      <c r="V1103" s="38"/>
      <c r="W1103" s="38"/>
      <c r="X1103" s="38"/>
      <c r="Y1103" s="38"/>
      <c r="Z1103" s="38"/>
      <c r="AA1103" s="38"/>
      <c r="AB1103" s="38"/>
      <c r="AC1103" s="38"/>
      <c r="AD1103" s="38"/>
      <c r="AE1103" s="38"/>
      <c r="AF1103" s="38"/>
      <c r="AG1103" s="38"/>
      <c r="AH1103" s="38"/>
      <c r="AI1103" s="38"/>
      <c r="AJ1103" s="38"/>
      <c r="AK1103" s="38"/>
      <c r="AL1103" s="38"/>
      <c r="AM1103" s="38"/>
      <c r="AN1103" s="38"/>
      <c r="AO1103" s="38"/>
      <c r="AP1103" s="38"/>
      <c r="AQ1103" s="38"/>
    </row>
    <row r="1104" spans="7:43" ht="15" customHeight="1" x14ac:dyDescent="0.55000000000000004">
      <c r="G1104" s="39"/>
      <c r="H1104" s="38"/>
      <c r="I1104" s="38"/>
      <c r="J1104" s="38"/>
      <c r="K1104" s="38"/>
      <c r="L1104" s="38"/>
      <c r="M1104" s="38"/>
      <c r="N1104" s="38"/>
      <c r="O1104" s="38"/>
      <c r="P1104" s="38"/>
      <c r="Q1104" s="38"/>
      <c r="R1104" s="38"/>
      <c r="S1104" s="38"/>
      <c r="T1104" s="38"/>
      <c r="U1104" s="38"/>
      <c r="V1104" s="38"/>
      <c r="W1104" s="38"/>
      <c r="X1104" s="38"/>
      <c r="Y1104" s="38"/>
      <c r="Z1104" s="38"/>
      <c r="AA1104" s="38"/>
      <c r="AB1104" s="38"/>
      <c r="AC1104" s="38"/>
      <c r="AD1104" s="38"/>
      <c r="AE1104" s="38"/>
      <c r="AF1104" s="38"/>
      <c r="AG1104" s="38"/>
      <c r="AH1104" s="38"/>
      <c r="AI1104" s="38"/>
      <c r="AJ1104" s="38"/>
      <c r="AK1104" s="38"/>
      <c r="AL1104" s="38"/>
      <c r="AM1104" s="38"/>
      <c r="AN1104" s="38"/>
      <c r="AO1104" s="38"/>
      <c r="AP1104" s="38"/>
      <c r="AQ1104" s="38"/>
    </row>
    <row r="1105" spans="7:43" ht="15" customHeight="1" x14ac:dyDescent="0.55000000000000004">
      <c r="G1105" s="39"/>
      <c r="H1105" s="38"/>
      <c r="I1105" s="38"/>
      <c r="J1105" s="38"/>
      <c r="K1105" s="38"/>
      <c r="L1105" s="38"/>
      <c r="M1105" s="38"/>
      <c r="N1105" s="38"/>
      <c r="O1105" s="38"/>
      <c r="P1105" s="38"/>
      <c r="Q1105" s="38"/>
      <c r="R1105" s="38"/>
      <c r="S1105" s="38"/>
      <c r="T1105" s="38"/>
      <c r="U1105" s="38"/>
      <c r="V1105" s="38"/>
      <c r="W1105" s="38"/>
      <c r="X1105" s="38"/>
      <c r="Y1105" s="38"/>
      <c r="Z1105" s="38"/>
      <c r="AA1105" s="38"/>
      <c r="AB1105" s="38"/>
      <c r="AC1105" s="38"/>
      <c r="AD1105" s="38"/>
      <c r="AE1105" s="38"/>
      <c r="AF1105" s="38"/>
      <c r="AG1105" s="38"/>
      <c r="AH1105" s="38"/>
      <c r="AI1105" s="38"/>
      <c r="AJ1105" s="38"/>
      <c r="AK1105" s="38"/>
      <c r="AL1105" s="38"/>
      <c r="AM1105" s="38"/>
      <c r="AN1105" s="38"/>
      <c r="AO1105" s="38"/>
      <c r="AP1105" s="38"/>
      <c r="AQ1105" s="38"/>
    </row>
    <row r="1106" spans="7:43" ht="15" customHeight="1" x14ac:dyDescent="0.55000000000000004">
      <c r="G1106" s="39"/>
      <c r="H1106" s="38"/>
      <c r="I1106" s="38"/>
      <c r="J1106" s="38"/>
      <c r="K1106" s="38"/>
      <c r="L1106" s="38"/>
      <c r="M1106" s="38"/>
      <c r="N1106" s="38"/>
      <c r="O1106" s="38"/>
      <c r="P1106" s="38"/>
      <c r="Q1106" s="38"/>
      <c r="R1106" s="38"/>
      <c r="S1106" s="38"/>
      <c r="T1106" s="38"/>
      <c r="U1106" s="38"/>
      <c r="V1106" s="38"/>
      <c r="W1106" s="38"/>
      <c r="X1106" s="38"/>
      <c r="Y1106" s="38"/>
      <c r="Z1106" s="38"/>
      <c r="AA1106" s="38"/>
      <c r="AB1106" s="38"/>
      <c r="AC1106" s="38"/>
      <c r="AD1106" s="38"/>
      <c r="AE1106" s="38"/>
      <c r="AF1106" s="38"/>
      <c r="AG1106" s="38"/>
      <c r="AH1106" s="38"/>
      <c r="AI1106" s="38"/>
      <c r="AJ1106" s="38"/>
      <c r="AK1106" s="38"/>
      <c r="AL1106" s="38"/>
      <c r="AM1106" s="38"/>
      <c r="AN1106" s="38"/>
      <c r="AO1106" s="38"/>
      <c r="AP1106" s="38"/>
      <c r="AQ1106" s="38"/>
    </row>
    <row r="1107" spans="7:43" ht="15" customHeight="1" x14ac:dyDescent="0.55000000000000004">
      <c r="G1107" s="39"/>
      <c r="H1107" s="38"/>
      <c r="I1107" s="38"/>
      <c r="J1107" s="38"/>
      <c r="K1107" s="38"/>
      <c r="L1107" s="38"/>
      <c r="M1107" s="38"/>
      <c r="N1107" s="38"/>
      <c r="O1107" s="38"/>
      <c r="P1107" s="38"/>
      <c r="Q1107" s="38"/>
      <c r="R1107" s="38"/>
      <c r="S1107" s="38"/>
      <c r="T1107" s="38"/>
      <c r="U1107" s="38"/>
      <c r="V1107" s="38"/>
      <c r="W1107" s="38"/>
      <c r="X1107" s="38"/>
      <c r="Y1107" s="38"/>
      <c r="Z1107" s="38"/>
      <c r="AA1107" s="38"/>
      <c r="AB1107" s="38"/>
      <c r="AC1107" s="38"/>
      <c r="AD1107" s="38"/>
      <c r="AE1107" s="38"/>
      <c r="AF1107" s="38"/>
      <c r="AG1107" s="38"/>
      <c r="AH1107" s="38"/>
      <c r="AI1107" s="38"/>
      <c r="AJ1107" s="38"/>
      <c r="AK1107" s="38"/>
      <c r="AL1107" s="38"/>
      <c r="AM1107" s="38"/>
      <c r="AN1107" s="38"/>
      <c r="AO1107" s="38"/>
      <c r="AP1107" s="38"/>
      <c r="AQ1107" s="38"/>
    </row>
    <row r="1108" spans="7:43" ht="15" customHeight="1" x14ac:dyDescent="0.55000000000000004">
      <c r="G1108" s="39"/>
      <c r="H1108" s="38"/>
      <c r="I1108" s="38"/>
      <c r="J1108" s="38"/>
      <c r="K1108" s="38"/>
      <c r="L1108" s="38"/>
      <c r="M1108" s="38"/>
      <c r="N1108" s="38"/>
      <c r="O1108" s="38"/>
      <c r="P1108" s="38"/>
      <c r="Q1108" s="38"/>
      <c r="R1108" s="38"/>
      <c r="S1108" s="38"/>
      <c r="T1108" s="38"/>
      <c r="U1108" s="38"/>
      <c r="V1108" s="38"/>
      <c r="W1108" s="38"/>
      <c r="X1108" s="38"/>
      <c r="Y1108" s="38"/>
      <c r="Z1108" s="38"/>
      <c r="AA1108" s="38"/>
      <c r="AB1108" s="38"/>
      <c r="AC1108" s="38"/>
      <c r="AD1108" s="38"/>
      <c r="AE1108" s="38"/>
      <c r="AF1108" s="38"/>
      <c r="AG1108" s="38"/>
      <c r="AH1108" s="38"/>
      <c r="AI1108" s="38"/>
      <c r="AJ1108" s="38"/>
      <c r="AK1108" s="38"/>
      <c r="AL1108" s="38"/>
      <c r="AM1108" s="38"/>
      <c r="AN1108" s="38"/>
      <c r="AO1108" s="38"/>
      <c r="AP1108" s="38"/>
      <c r="AQ1108" s="38"/>
    </row>
    <row r="1109" spans="7:43" ht="15" customHeight="1" x14ac:dyDescent="0.55000000000000004">
      <c r="G1109" s="39"/>
      <c r="H1109" s="38"/>
      <c r="I1109" s="38"/>
      <c r="J1109" s="38"/>
      <c r="K1109" s="38"/>
      <c r="L1109" s="38"/>
      <c r="M1109" s="38"/>
      <c r="N1109" s="38"/>
      <c r="O1109" s="38"/>
      <c r="P1109" s="38"/>
      <c r="Q1109" s="38"/>
      <c r="R1109" s="38"/>
      <c r="S1109" s="38"/>
      <c r="T1109" s="38"/>
      <c r="U1109" s="38"/>
      <c r="V1109" s="38"/>
      <c r="W1109" s="38"/>
      <c r="X1109" s="38"/>
      <c r="Y1109" s="38"/>
      <c r="Z1109" s="38"/>
      <c r="AA1109" s="38"/>
      <c r="AB1109" s="38"/>
      <c r="AC1109" s="38"/>
      <c r="AD1109" s="38"/>
      <c r="AE1109" s="38"/>
      <c r="AF1109" s="38"/>
      <c r="AG1109" s="38"/>
      <c r="AH1109" s="38"/>
      <c r="AI1109" s="38"/>
      <c r="AJ1109" s="38"/>
      <c r="AK1109" s="38"/>
      <c r="AL1109" s="38"/>
      <c r="AM1109" s="38"/>
      <c r="AN1109" s="38"/>
      <c r="AO1109" s="38"/>
      <c r="AP1109" s="38"/>
      <c r="AQ1109" s="38"/>
    </row>
    <row r="1110" spans="7:43" ht="15" customHeight="1" x14ac:dyDescent="0.55000000000000004">
      <c r="G1110" s="39"/>
      <c r="H1110" s="38"/>
      <c r="I1110" s="38"/>
      <c r="J1110" s="38"/>
      <c r="K1110" s="38"/>
      <c r="L1110" s="38"/>
      <c r="M1110" s="38"/>
      <c r="N1110" s="38"/>
      <c r="O1110" s="38"/>
      <c r="P1110" s="38"/>
      <c r="Q1110" s="38"/>
      <c r="R1110" s="38"/>
      <c r="S1110" s="38"/>
      <c r="T1110" s="38"/>
      <c r="U1110" s="38"/>
      <c r="V1110" s="38"/>
      <c r="W1110" s="38"/>
      <c r="X1110" s="38"/>
      <c r="Y1110" s="38"/>
      <c r="Z1110" s="38"/>
      <c r="AA1110" s="38"/>
      <c r="AB1110" s="38"/>
      <c r="AC1110" s="38"/>
      <c r="AD1110" s="38"/>
      <c r="AE1110" s="38"/>
      <c r="AF1110" s="38"/>
      <c r="AG1110" s="38"/>
      <c r="AH1110" s="38"/>
      <c r="AI1110" s="38"/>
      <c r="AJ1110" s="38"/>
      <c r="AK1110" s="38"/>
      <c r="AL1110" s="38"/>
      <c r="AM1110" s="38"/>
      <c r="AN1110" s="38"/>
      <c r="AO1110" s="38"/>
      <c r="AP1110" s="38"/>
      <c r="AQ1110" s="38"/>
    </row>
    <row r="1111" spans="7:43" ht="15" customHeight="1" x14ac:dyDescent="0.55000000000000004">
      <c r="G1111" s="39"/>
      <c r="H1111" s="38"/>
      <c r="I1111" s="38"/>
      <c r="J1111" s="38"/>
      <c r="K1111" s="38"/>
      <c r="L1111" s="38"/>
      <c r="M1111" s="38"/>
      <c r="N1111" s="38"/>
      <c r="O1111" s="38"/>
      <c r="P1111" s="38"/>
      <c r="Q1111" s="38"/>
      <c r="R1111" s="38"/>
      <c r="S1111" s="38"/>
      <c r="T1111" s="38"/>
      <c r="U1111" s="38"/>
      <c r="V1111" s="38"/>
      <c r="W1111" s="38"/>
      <c r="X1111" s="38"/>
      <c r="Y1111" s="38"/>
      <c r="Z1111" s="38"/>
      <c r="AA1111" s="38"/>
      <c r="AB1111" s="38"/>
      <c r="AC1111" s="38"/>
      <c r="AD1111" s="38"/>
      <c r="AE1111" s="38"/>
      <c r="AF1111" s="38"/>
      <c r="AG1111" s="38"/>
      <c r="AH1111" s="38"/>
      <c r="AI1111" s="38"/>
      <c r="AJ1111" s="38"/>
      <c r="AK1111" s="38"/>
      <c r="AL1111" s="38"/>
      <c r="AM1111" s="38"/>
      <c r="AN1111" s="38"/>
      <c r="AO1111" s="38"/>
      <c r="AP1111" s="38"/>
      <c r="AQ1111" s="38"/>
    </row>
    <row r="1112" spans="7:43" ht="15" customHeight="1" x14ac:dyDescent="0.55000000000000004">
      <c r="G1112" s="39"/>
      <c r="H1112" s="38"/>
      <c r="I1112" s="38"/>
      <c r="J1112" s="38"/>
      <c r="K1112" s="38"/>
      <c r="L1112" s="38"/>
      <c r="M1112" s="38"/>
      <c r="N1112" s="38"/>
      <c r="O1112" s="38"/>
      <c r="P1112" s="38"/>
      <c r="Q1112" s="38"/>
      <c r="R1112" s="38"/>
      <c r="S1112" s="38"/>
      <c r="T1112" s="38"/>
      <c r="U1112" s="38"/>
      <c r="V1112" s="38"/>
      <c r="W1112" s="38"/>
      <c r="X1112" s="38"/>
      <c r="Y1112" s="38"/>
      <c r="Z1112" s="38"/>
      <c r="AA1112" s="38"/>
      <c r="AB1112" s="38"/>
      <c r="AC1112" s="38"/>
      <c r="AD1112" s="38"/>
      <c r="AE1112" s="38"/>
      <c r="AF1112" s="38"/>
      <c r="AG1112" s="38"/>
      <c r="AH1112" s="38"/>
      <c r="AI1112" s="38"/>
      <c r="AJ1112" s="38"/>
      <c r="AK1112" s="38"/>
      <c r="AL1112" s="38"/>
      <c r="AM1112" s="38"/>
      <c r="AN1112" s="38"/>
      <c r="AO1112" s="38"/>
      <c r="AP1112" s="38"/>
      <c r="AQ1112" s="38"/>
    </row>
    <row r="1113" spans="7:43" ht="15" customHeight="1" x14ac:dyDescent="0.55000000000000004">
      <c r="G1113" s="39"/>
      <c r="H1113" s="38"/>
      <c r="I1113" s="38"/>
      <c r="J1113" s="38"/>
      <c r="K1113" s="38"/>
      <c r="L1113" s="38"/>
      <c r="M1113" s="38"/>
      <c r="N1113" s="38"/>
      <c r="O1113" s="38"/>
      <c r="P1113" s="38"/>
      <c r="Q1113" s="38"/>
      <c r="R1113" s="38"/>
      <c r="S1113" s="38"/>
      <c r="T1113" s="38"/>
      <c r="U1113" s="38"/>
      <c r="V1113" s="38"/>
      <c r="W1113" s="38"/>
      <c r="X1113" s="38"/>
      <c r="Y1113" s="38"/>
      <c r="Z1113" s="38"/>
      <c r="AA1113" s="38"/>
      <c r="AB1113" s="38"/>
      <c r="AC1113" s="38"/>
      <c r="AD1113" s="38"/>
      <c r="AE1113" s="38"/>
      <c r="AF1113" s="38"/>
      <c r="AG1113" s="38"/>
      <c r="AH1113" s="38"/>
      <c r="AI1113" s="38"/>
      <c r="AJ1113" s="38"/>
      <c r="AK1113" s="38"/>
      <c r="AL1113" s="38"/>
      <c r="AM1113" s="38"/>
      <c r="AN1113" s="38"/>
      <c r="AO1113" s="38"/>
      <c r="AP1113" s="38"/>
      <c r="AQ1113" s="38"/>
    </row>
    <row r="1114" spans="7:43" ht="15" customHeight="1" x14ac:dyDescent="0.55000000000000004">
      <c r="G1114" s="39"/>
      <c r="H1114" s="38"/>
      <c r="I1114" s="38"/>
      <c r="J1114" s="38"/>
      <c r="K1114" s="38"/>
      <c r="L1114" s="38"/>
      <c r="M1114" s="38"/>
      <c r="N1114" s="38"/>
      <c r="O1114" s="38"/>
      <c r="P1114" s="38"/>
      <c r="Q1114" s="38"/>
      <c r="R1114" s="38"/>
      <c r="S1114" s="38"/>
      <c r="T1114" s="38"/>
      <c r="U1114" s="38"/>
      <c r="V1114" s="38"/>
      <c r="W1114" s="38"/>
      <c r="X1114" s="38"/>
      <c r="Y1114" s="38"/>
      <c r="Z1114" s="38"/>
      <c r="AA1114" s="38"/>
      <c r="AB1114" s="38"/>
      <c r="AC1114" s="38"/>
      <c r="AD1114" s="38"/>
      <c r="AE1114" s="38"/>
      <c r="AF1114" s="38"/>
      <c r="AG1114" s="38"/>
      <c r="AH1114" s="38"/>
      <c r="AI1114" s="38"/>
      <c r="AJ1114" s="38"/>
      <c r="AK1114" s="38"/>
      <c r="AL1114" s="38"/>
      <c r="AM1114" s="38"/>
      <c r="AN1114" s="38"/>
      <c r="AO1114" s="38"/>
      <c r="AP1114" s="38"/>
      <c r="AQ1114" s="38"/>
    </row>
    <row r="1115" spans="7:43" ht="15" customHeight="1" x14ac:dyDescent="0.55000000000000004">
      <c r="G1115" s="39"/>
      <c r="H1115" s="38"/>
      <c r="I1115" s="38"/>
      <c r="J1115" s="38"/>
      <c r="K1115" s="38"/>
      <c r="L1115" s="38"/>
      <c r="M1115" s="38"/>
      <c r="N1115" s="38"/>
      <c r="O1115" s="38"/>
      <c r="P1115" s="38"/>
      <c r="Q1115" s="38"/>
      <c r="R1115" s="38"/>
      <c r="S1115" s="38"/>
      <c r="T1115" s="38"/>
      <c r="U1115" s="38"/>
      <c r="V1115" s="38"/>
      <c r="W1115" s="38"/>
      <c r="X1115" s="38"/>
      <c r="Y1115" s="38"/>
      <c r="Z1115" s="38"/>
      <c r="AA1115" s="38"/>
      <c r="AB1115" s="38"/>
      <c r="AC1115" s="38"/>
      <c r="AD1115" s="38"/>
      <c r="AE1115" s="38"/>
      <c r="AF1115" s="38"/>
      <c r="AG1115" s="38"/>
      <c r="AH1115" s="38"/>
      <c r="AI1115" s="38"/>
      <c r="AJ1115" s="38"/>
      <c r="AK1115" s="38"/>
      <c r="AL1115" s="38"/>
      <c r="AM1115" s="38"/>
      <c r="AN1115" s="38"/>
      <c r="AO1115" s="38"/>
      <c r="AP1115" s="38"/>
      <c r="AQ1115" s="38"/>
    </row>
    <row r="1116" spans="7:43" ht="15" customHeight="1" x14ac:dyDescent="0.55000000000000004">
      <c r="G1116" s="39"/>
      <c r="H1116" s="38"/>
      <c r="I1116" s="38"/>
      <c r="J1116" s="38"/>
      <c r="K1116" s="38"/>
      <c r="L1116" s="38"/>
      <c r="M1116" s="38"/>
      <c r="N1116" s="38"/>
      <c r="O1116" s="38"/>
      <c r="P1116" s="38"/>
      <c r="Q1116" s="38"/>
      <c r="R1116" s="38"/>
      <c r="S1116" s="38"/>
      <c r="T1116" s="38"/>
      <c r="U1116" s="38"/>
      <c r="V1116" s="38"/>
      <c r="W1116" s="38"/>
      <c r="X1116" s="38"/>
      <c r="Y1116" s="38"/>
      <c r="Z1116" s="38"/>
      <c r="AA1116" s="38"/>
      <c r="AB1116" s="38"/>
      <c r="AC1116" s="38"/>
      <c r="AD1116" s="38"/>
      <c r="AE1116" s="38"/>
      <c r="AF1116" s="38"/>
      <c r="AG1116" s="38"/>
      <c r="AH1116" s="38"/>
      <c r="AI1116" s="38"/>
      <c r="AJ1116" s="38"/>
      <c r="AK1116" s="38"/>
      <c r="AL1116" s="38"/>
      <c r="AM1116" s="38"/>
      <c r="AN1116" s="38"/>
      <c r="AO1116" s="38"/>
      <c r="AP1116" s="38"/>
      <c r="AQ1116" s="38"/>
    </row>
    <row r="1117" spans="7:43" ht="15" customHeight="1" x14ac:dyDescent="0.55000000000000004">
      <c r="G1117" s="39"/>
      <c r="H1117" s="38"/>
      <c r="I1117" s="38"/>
      <c r="J1117" s="38"/>
      <c r="K1117" s="38"/>
      <c r="L1117" s="38"/>
      <c r="M1117" s="38"/>
      <c r="N1117" s="38"/>
      <c r="O1117" s="38"/>
      <c r="P1117" s="38"/>
      <c r="Q1117" s="38"/>
      <c r="R1117" s="38"/>
      <c r="S1117" s="38"/>
      <c r="T1117" s="38"/>
      <c r="U1117" s="38"/>
      <c r="V1117" s="38"/>
      <c r="W1117" s="38"/>
      <c r="X1117" s="38"/>
      <c r="Y1117" s="38"/>
      <c r="Z1117" s="38"/>
      <c r="AA1117" s="38"/>
      <c r="AB1117" s="38"/>
      <c r="AC1117" s="38"/>
      <c r="AD1117" s="38"/>
      <c r="AE1117" s="38"/>
      <c r="AF1117" s="38"/>
      <c r="AG1117" s="38"/>
      <c r="AH1117" s="38"/>
      <c r="AI1117" s="38"/>
      <c r="AJ1117" s="38"/>
      <c r="AK1117" s="38"/>
      <c r="AL1117" s="38"/>
      <c r="AM1117" s="38"/>
      <c r="AN1117" s="38"/>
      <c r="AO1117" s="38"/>
      <c r="AP1117" s="38"/>
      <c r="AQ1117" s="38"/>
    </row>
    <row r="1118" spans="7:43" ht="15" customHeight="1" x14ac:dyDescent="0.55000000000000004">
      <c r="G1118" s="39"/>
      <c r="H1118" s="38"/>
      <c r="I1118" s="38"/>
      <c r="J1118" s="38"/>
      <c r="K1118" s="38"/>
      <c r="L1118" s="38"/>
      <c r="M1118" s="38"/>
      <c r="N1118" s="38"/>
      <c r="O1118" s="38"/>
      <c r="P1118" s="38"/>
      <c r="Q1118" s="38"/>
      <c r="R1118" s="38"/>
      <c r="S1118" s="38"/>
      <c r="T1118" s="38"/>
      <c r="U1118" s="38"/>
      <c r="V1118" s="38"/>
      <c r="W1118" s="38"/>
      <c r="X1118" s="38"/>
      <c r="Y1118" s="38"/>
      <c r="Z1118" s="38"/>
      <c r="AA1118" s="38"/>
      <c r="AB1118" s="38"/>
      <c r="AC1118" s="38"/>
      <c r="AD1118" s="38"/>
      <c r="AE1118" s="38"/>
      <c r="AF1118" s="38"/>
      <c r="AG1118" s="38"/>
      <c r="AH1118" s="38"/>
      <c r="AI1118" s="38"/>
      <c r="AJ1118" s="38"/>
      <c r="AK1118" s="38"/>
      <c r="AL1118" s="38"/>
      <c r="AM1118" s="38"/>
      <c r="AN1118" s="38"/>
      <c r="AO1118" s="38"/>
      <c r="AP1118" s="38"/>
      <c r="AQ1118" s="38"/>
    </row>
    <row r="1119" spans="7:43" ht="15" customHeight="1" x14ac:dyDescent="0.55000000000000004">
      <c r="G1119" s="39"/>
      <c r="H1119" s="38"/>
      <c r="I1119" s="38"/>
      <c r="J1119" s="38"/>
      <c r="K1119" s="38"/>
      <c r="L1119" s="38"/>
      <c r="M1119" s="38"/>
      <c r="N1119" s="38"/>
      <c r="O1119" s="38"/>
      <c r="P1119" s="38"/>
      <c r="Q1119" s="38"/>
      <c r="R1119" s="38"/>
      <c r="S1119" s="38"/>
      <c r="T1119" s="38"/>
      <c r="U1119" s="38"/>
      <c r="V1119" s="38"/>
      <c r="W1119" s="38"/>
      <c r="X1119" s="38"/>
      <c r="Y1119" s="38"/>
      <c r="Z1119" s="38"/>
      <c r="AA1119" s="38"/>
      <c r="AB1119" s="38"/>
      <c r="AC1119" s="38"/>
      <c r="AD1119" s="38"/>
      <c r="AE1119" s="38"/>
      <c r="AF1119" s="38"/>
      <c r="AG1119" s="38"/>
      <c r="AH1119" s="38"/>
      <c r="AI1119" s="38"/>
      <c r="AJ1119" s="38"/>
      <c r="AK1119" s="38"/>
      <c r="AL1119" s="38"/>
      <c r="AM1119" s="38"/>
      <c r="AN1119" s="38"/>
      <c r="AO1119" s="38"/>
      <c r="AP1119" s="38"/>
      <c r="AQ1119" s="38"/>
    </row>
    <row r="1120" spans="7:43" ht="15" customHeight="1" x14ac:dyDescent="0.55000000000000004">
      <c r="G1120" s="39"/>
      <c r="H1120" s="38"/>
      <c r="I1120" s="38"/>
      <c r="J1120" s="38"/>
      <c r="K1120" s="38"/>
      <c r="L1120" s="38"/>
      <c r="M1120" s="38"/>
      <c r="N1120" s="38"/>
      <c r="O1120" s="38"/>
      <c r="P1120" s="38"/>
      <c r="Q1120" s="38"/>
      <c r="R1120" s="38"/>
      <c r="S1120" s="38"/>
      <c r="T1120" s="38"/>
      <c r="U1120" s="38"/>
      <c r="V1120" s="38"/>
      <c r="W1120" s="38"/>
      <c r="X1120" s="38"/>
      <c r="Y1120" s="38"/>
      <c r="Z1120" s="38"/>
      <c r="AA1120" s="38"/>
      <c r="AB1120" s="38"/>
      <c r="AC1120" s="38"/>
      <c r="AD1120" s="38"/>
      <c r="AE1120" s="38"/>
      <c r="AF1120" s="38"/>
      <c r="AG1120" s="38"/>
      <c r="AH1120" s="38"/>
      <c r="AI1120" s="38"/>
      <c r="AJ1120" s="38"/>
      <c r="AK1120" s="38"/>
      <c r="AL1120" s="38"/>
      <c r="AM1120" s="38"/>
      <c r="AN1120" s="38"/>
      <c r="AO1120" s="38"/>
      <c r="AP1120" s="38"/>
      <c r="AQ1120" s="38"/>
    </row>
    <row r="1121" spans="7:43" ht="15" customHeight="1" x14ac:dyDescent="0.55000000000000004">
      <c r="G1121" s="39"/>
      <c r="H1121" s="38"/>
      <c r="I1121" s="38"/>
      <c r="J1121" s="38"/>
      <c r="K1121" s="38"/>
      <c r="L1121" s="38"/>
      <c r="M1121" s="38"/>
      <c r="N1121" s="38"/>
      <c r="O1121" s="38"/>
      <c r="P1121" s="38"/>
      <c r="Q1121" s="38"/>
      <c r="R1121" s="38"/>
      <c r="S1121" s="38"/>
      <c r="T1121" s="38"/>
      <c r="U1121" s="38"/>
      <c r="V1121" s="38"/>
      <c r="W1121" s="38"/>
      <c r="X1121" s="38"/>
      <c r="Y1121" s="38"/>
      <c r="Z1121" s="38"/>
      <c r="AA1121" s="38"/>
      <c r="AB1121" s="38"/>
      <c r="AC1121" s="38"/>
      <c r="AD1121" s="38"/>
      <c r="AE1121" s="38"/>
      <c r="AF1121" s="38"/>
      <c r="AG1121" s="38"/>
      <c r="AH1121" s="38"/>
      <c r="AI1121" s="38"/>
      <c r="AJ1121" s="38"/>
      <c r="AK1121" s="38"/>
      <c r="AL1121" s="38"/>
      <c r="AM1121" s="38"/>
      <c r="AN1121" s="38"/>
      <c r="AO1121" s="38"/>
      <c r="AP1121" s="38"/>
      <c r="AQ1121" s="38"/>
    </row>
    <row r="1122" spans="7:43" ht="15" customHeight="1" x14ac:dyDescent="0.55000000000000004">
      <c r="G1122" s="39"/>
      <c r="H1122" s="38"/>
      <c r="I1122" s="38"/>
      <c r="J1122" s="38"/>
      <c r="K1122" s="38"/>
      <c r="L1122" s="38"/>
      <c r="M1122" s="38"/>
      <c r="N1122" s="38"/>
      <c r="O1122" s="38"/>
      <c r="P1122" s="38"/>
      <c r="Q1122" s="38"/>
      <c r="R1122" s="38"/>
      <c r="S1122" s="38"/>
      <c r="T1122" s="38"/>
      <c r="U1122" s="38"/>
      <c r="V1122" s="38"/>
      <c r="W1122" s="38"/>
      <c r="X1122" s="38"/>
      <c r="Y1122" s="38"/>
      <c r="Z1122" s="38"/>
      <c r="AA1122" s="38"/>
      <c r="AB1122" s="38"/>
      <c r="AC1122" s="38"/>
      <c r="AD1122" s="38"/>
      <c r="AE1122" s="38"/>
      <c r="AF1122" s="38"/>
      <c r="AG1122" s="38"/>
      <c r="AH1122" s="38"/>
      <c r="AI1122" s="38"/>
      <c r="AJ1122" s="38"/>
      <c r="AK1122" s="38"/>
      <c r="AL1122" s="38"/>
      <c r="AM1122" s="38"/>
      <c r="AN1122" s="38"/>
      <c r="AO1122" s="38"/>
      <c r="AP1122" s="38"/>
      <c r="AQ1122" s="38"/>
    </row>
    <row r="1123" spans="7:43" ht="15" customHeight="1" x14ac:dyDescent="0.55000000000000004">
      <c r="G1123" s="39"/>
      <c r="H1123" s="38"/>
      <c r="I1123" s="38"/>
      <c r="J1123" s="38"/>
      <c r="K1123" s="38"/>
      <c r="L1123" s="38"/>
      <c r="M1123" s="38"/>
      <c r="N1123" s="38"/>
      <c r="O1123" s="38"/>
      <c r="P1123" s="38"/>
      <c r="Q1123" s="38"/>
      <c r="R1123" s="38"/>
      <c r="S1123" s="38"/>
      <c r="T1123" s="38"/>
      <c r="U1123" s="38"/>
      <c r="V1123" s="38"/>
      <c r="W1123" s="38"/>
      <c r="X1123" s="38"/>
      <c r="Y1123" s="38"/>
      <c r="Z1123" s="38"/>
      <c r="AA1123" s="38"/>
      <c r="AB1123" s="38"/>
      <c r="AC1123" s="38"/>
      <c r="AD1123" s="38"/>
      <c r="AE1123" s="38"/>
      <c r="AF1123" s="38"/>
      <c r="AG1123" s="38"/>
      <c r="AH1123" s="38"/>
      <c r="AI1123" s="38"/>
      <c r="AJ1123" s="38"/>
      <c r="AK1123" s="38"/>
      <c r="AL1123" s="38"/>
      <c r="AM1123" s="38"/>
      <c r="AN1123" s="38"/>
      <c r="AO1123" s="38"/>
      <c r="AP1123" s="38"/>
      <c r="AQ1123" s="38"/>
    </row>
    <row r="1124" spans="7:43" ht="15" customHeight="1" x14ac:dyDescent="0.55000000000000004">
      <c r="G1124" s="39"/>
      <c r="H1124" s="38"/>
      <c r="I1124" s="38"/>
      <c r="J1124" s="38"/>
      <c r="K1124" s="38"/>
      <c r="L1124" s="38"/>
      <c r="M1124" s="38"/>
      <c r="N1124" s="38"/>
      <c r="O1124" s="38"/>
      <c r="P1124" s="38"/>
      <c r="Q1124" s="38"/>
      <c r="R1124" s="38"/>
      <c r="S1124" s="38"/>
      <c r="T1124" s="38"/>
      <c r="U1124" s="38"/>
      <c r="V1124" s="38"/>
      <c r="W1124" s="38"/>
      <c r="X1124" s="38"/>
      <c r="Y1124" s="38"/>
      <c r="Z1124" s="38"/>
      <c r="AA1124" s="38"/>
      <c r="AB1124" s="38"/>
      <c r="AC1124" s="38"/>
      <c r="AD1124" s="38"/>
      <c r="AE1124" s="38"/>
      <c r="AF1124" s="38"/>
      <c r="AG1124" s="38"/>
      <c r="AH1124" s="38"/>
      <c r="AI1124" s="38"/>
      <c r="AJ1124" s="38"/>
      <c r="AK1124" s="38"/>
      <c r="AL1124" s="38"/>
      <c r="AM1124" s="38"/>
      <c r="AN1124" s="38"/>
      <c r="AO1124" s="38"/>
      <c r="AP1124" s="38"/>
      <c r="AQ1124" s="38"/>
    </row>
    <row r="1125" spans="7:43" ht="15" customHeight="1" x14ac:dyDescent="0.55000000000000004">
      <c r="G1125" s="39"/>
      <c r="H1125" s="38"/>
      <c r="I1125" s="38"/>
      <c r="J1125" s="38"/>
      <c r="K1125" s="38"/>
      <c r="L1125" s="38"/>
      <c r="M1125" s="38"/>
      <c r="N1125" s="38"/>
      <c r="O1125" s="38"/>
      <c r="P1125" s="38"/>
      <c r="Q1125" s="38"/>
      <c r="R1125" s="38"/>
      <c r="S1125" s="38"/>
      <c r="T1125" s="38"/>
      <c r="U1125" s="38"/>
      <c r="V1125" s="38"/>
      <c r="W1125" s="38"/>
      <c r="X1125" s="38"/>
      <c r="Y1125" s="38"/>
      <c r="Z1125" s="38"/>
      <c r="AA1125" s="38"/>
      <c r="AB1125" s="38"/>
      <c r="AC1125" s="38"/>
      <c r="AD1125" s="38"/>
      <c r="AE1125" s="38"/>
      <c r="AF1125" s="38"/>
      <c r="AG1125" s="38"/>
      <c r="AH1125" s="38"/>
      <c r="AI1125" s="38"/>
      <c r="AJ1125" s="38"/>
      <c r="AK1125" s="38"/>
      <c r="AL1125" s="38"/>
      <c r="AM1125" s="38"/>
      <c r="AN1125" s="38"/>
      <c r="AO1125" s="38"/>
      <c r="AP1125" s="38"/>
      <c r="AQ1125" s="38"/>
    </row>
    <row r="1126" spans="7:43" ht="15" customHeight="1" x14ac:dyDescent="0.55000000000000004">
      <c r="G1126" s="39"/>
      <c r="H1126" s="38"/>
      <c r="I1126" s="38"/>
      <c r="J1126" s="38"/>
      <c r="K1126" s="38"/>
      <c r="L1126" s="38"/>
      <c r="M1126" s="38"/>
      <c r="N1126" s="38"/>
      <c r="O1126" s="38"/>
      <c r="P1126" s="38"/>
      <c r="Q1126" s="38"/>
      <c r="R1126" s="38"/>
      <c r="S1126" s="38"/>
      <c r="T1126" s="38"/>
      <c r="U1126" s="38"/>
      <c r="V1126" s="38"/>
      <c r="W1126" s="38"/>
      <c r="X1126" s="38"/>
      <c r="Y1126" s="38"/>
      <c r="Z1126" s="38"/>
      <c r="AA1126" s="38"/>
      <c r="AB1126" s="38"/>
      <c r="AC1126" s="38"/>
      <c r="AD1126" s="38"/>
      <c r="AE1126" s="38"/>
      <c r="AF1126" s="38"/>
      <c r="AG1126" s="38"/>
      <c r="AH1126" s="38"/>
      <c r="AI1126" s="38"/>
      <c r="AJ1126" s="38"/>
      <c r="AK1126" s="38"/>
      <c r="AL1126" s="38"/>
      <c r="AM1126" s="38"/>
      <c r="AN1126" s="38"/>
      <c r="AO1126" s="38"/>
      <c r="AP1126" s="38"/>
      <c r="AQ1126" s="38"/>
    </row>
    <row r="1127" spans="7:43" ht="15" customHeight="1" x14ac:dyDescent="0.55000000000000004">
      <c r="G1127" s="39"/>
      <c r="H1127" s="38"/>
      <c r="I1127" s="38"/>
      <c r="J1127" s="38"/>
      <c r="K1127" s="38"/>
      <c r="L1127" s="38"/>
      <c r="M1127" s="38"/>
      <c r="N1127" s="38"/>
      <c r="O1127" s="38"/>
      <c r="P1127" s="38"/>
      <c r="Q1127" s="38"/>
      <c r="R1127" s="38"/>
      <c r="S1127" s="38"/>
      <c r="T1127" s="38"/>
      <c r="U1127" s="38"/>
      <c r="V1127" s="38"/>
      <c r="W1127" s="38"/>
      <c r="X1127" s="38"/>
      <c r="Y1127" s="38"/>
      <c r="Z1127" s="38"/>
      <c r="AA1127" s="38"/>
      <c r="AB1127" s="38"/>
      <c r="AC1127" s="38"/>
      <c r="AD1127" s="38"/>
      <c r="AE1127" s="38"/>
      <c r="AF1127" s="38"/>
      <c r="AG1127" s="38"/>
      <c r="AH1127" s="38"/>
      <c r="AI1127" s="38"/>
      <c r="AJ1127" s="38"/>
      <c r="AK1127" s="38"/>
      <c r="AL1127" s="38"/>
      <c r="AM1127" s="38"/>
      <c r="AN1127" s="38"/>
      <c r="AO1127" s="38"/>
      <c r="AP1127" s="38"/>
      <c r="AQ1127" s="38"/>
    </row>
    <row r="1128" spans="7:43" ht="15" customHeight="1" x14ac:dyDescent="0.55000000000000004">
      <c r="G1128" s="39"/>
      <c r="H1128" s="38"/>
      <c r="I1128" s="38"/>
      <c r="J1128" s="38"/>
      <c r="K1128" s="38"/>
      <c r="L1128" s="38"/>
      <c r="M1128" s="38"/>
      <c r="N1128" s="38"/>
      <c r="O1128" s="38"/>
      <c r="P1128" s="38"/>
      <c r="Q1128" s="38"/>
      <c r="R1128" s="38"/>
      <c r="S1128" s="38"/>
      <c r="T1128" s="38"/>
      <c r="U1128" s="38"/>
      <c r="V1128" s="38"/>
      <c r="W1128" s="38"/>
      <c r="X1128" s="38"/>
      <c r="Y1128" s="38"/>
      <c r="Z1128" s="38"/>
      <c r="AA1128" s="38"/>
      <c r="AB1128" s="38"/>
      <c r="AC1128" s="38"/>
      <c r="AD1128" s="38"/>
      <c r="AE1128" s="38"/>
      <c r="AF1128" s="38"/>
      <c r="AG1128" s="38"/>
      <c r="AH1128" s="38"/>
      <c r="AI1128" s="38"/>
      <c r="AJ1128" s="38"/>
      <c r="AK1128" s="38"/>
      <c r="AL1128" s="38"/>
      <c r="AM1128" s="38"/>
      <c r="AN1128" s="38"/>
      <c r="AO1128" s="38"/>
      <c r="AP1128" s="38"/>
      <c r="AQ1128" s="38"/>
    </row>
    <row r="1129" spans="7:43" ht="15" customHeight="1" x14ac:dyDescent="0.55000000000000004">
      <c r="G1129" s="39"/>
      <c r="H1129" s="38"/>
      <c r="I1129" s="38"/>
      <c r="J1129" s="38"/>
      <c r="K1129" s="38"/>
      <c r="L1129" s="38"/>
      <c r="M1129" s="38"/>
      <c r="N1129" s="38"/>
      <c r="O1129" s="38"/>
      <c r="P1129" s="38"/>
      <c r="Q1129" s="38"/>
      <c r="R1129" s="38"/>
      <c r="S1129" s="38"/>
      <c r="T1129" s="38"/>
      <c r="U1129" s="38"/>
      <c r="V1129" s="38"/>
      <c r="W1129" s="38"/>
      <c r="X1129" s="38"/>
      <c r="Y1129" s="38"/>
      <c r="Z1129" s="38"/>
      <c r="AA1129" s="38"/>
      <c r="AB1129" s="38"/>
      <c r="AC1129" s="38"/>
      <c r="AD1129" s="38"/>
      <c r="AE1129" s="38"/>
      <c r="AF1129" s="38"/>
      <c r="AG1129" s="38"/>
      <c r="AH1129" s="38"/>
      <c r="AI1129" s="38"/>
      <c r="AJ1129" s="38"/>
      <c r="AK1129" s="38"/>
      <c r="AL1129" s="38"/>
      <c r="AM1129" s="38"/>
      <c r="AN1129" s="38"/>
      <c r="AO1129" s="38"/>
      <c r="AP1129" s="38"/>
      <c r="AQ1129" s="38"/>
    </row>
    <row r="1130" spans="7:43" ht="15" customHeight="1" x14ac:dyDescent="0.55000000000000004">
      <c r="G1130" s="39"/>
      <c r="H1130" s="38"/>
      <c r="I1130" s="38"/>
      <c r="J1130" s="38"/>
      <c r="K1130" s="38"/>
      <c r="L1130" s="38"/>
      <c r="M1130" s="38"/>
      <c r="N1130" s="38"/>
      <c r="O1130" s="38"/>
      <c r="P1130" s="38"/>
      <c r="Q1130" s="38"/>
      <c r="R1130" s="38"/>
      <c r="S1130" s="38"/>
      <c r="T1130" s="38"/>
      <c r="U1130" s="38"/>
      <c r="V1130" s="38"/>
      <c r="W1130" s="38"/>
      <c r="X1130" s="38"/>
      <c r="Y1130" s="38"/>
      <c r="Z1130" s="38"/>
      <c r="AA1130" s="38"/>
      <c r="AB1130" s="38"/>
      <c r="AC1130" s="38"/>
      <c r="AD1130" s="38"/>
      <c r="AE1130" s="38"/>
      <c r="AF1130" s="38"/>
      <c r="AG1130" s="38"/>
      <c r="AH1130" s="38"/>
      <c r="AI1130" s="38"/>
      <c r="AJ1130" s="38"/>
      <c r="AK1130" s="38"/>
      <c r="AL1130" s="38"/>
      <c r="AM1130" s="38"/>
      <c r="AN1130" s="38"/>
      <c r="AO1130" s="38"/>
      <c r="AP1130" s="38"/>
      <c r="AQ1130" s="38"/>
    </row>
    <row r="1131" spans="7:43" ht="15" customHeight="1" x14ac:dyDescent="0.55000000000000004">
      <c r="G1131" s="39"/>
      <c r="H1131" s="38"/>
      <c r="I1131" s="38"/>
      <c r="J1131" s="38"/>
      <c r="K1131" s="38"/>
      <c r="L1131" s="38"/>
      <c r="M1131" s="38"/>
      <c r="N1131" s="38"/>
      <c r="O1131" s="38"/>
      <c r="P1131" s="38"/>
      <c r="Q1131" s="38"/>
      <c r="R1131" s="38"/>
      <c r="S1131" s="38"/>
      <c r="T1131" s="38"/>
      <c r="U1131" s="38"/>
      <c r="V1131" s="38"/>
      <c r="W1131" s="38"/>
      <c r="X1131" s="38"/>
      <c r="Y1131" s="38"/>
      <c r="Z1131" s="38"/>
      <c r="AA1131" s="38"/>
      <c r="AB1131" s="38"/>
      <c r="AC1131" s="38"/>
      <c r="AD1131" s="38"/>
      <c r="AE1131" s="38"/>
      <c r="AF1131" s="38"/>
      <c r="AG1131" s="38"/>
      <c r="AH1131" s="38"/>
      <c r="AI1131" s="38"/>
      <c r="AJ1131" s="38"/>
      <c r="AK1131" s="38"/>
      <c r="AL1131" s="38"/>
      <c r="AM1131" s="38"/>
      <c r="AN1131" s="38"/>
      <c r="AO1131" s="38"/>
      <c r="AP1131" s="38"/>
      <c r="AQ1131" s="38"/>
    </row>
    <row r="1132" spans="7:43" ht="15" customHeight="1" x14ac:dyDescent="0.55000000000000004">
      <c r="G1132" s="39"/>
      <c r="H1132" s="38"/>
      <c r="I1132" s="38"/>
      <c r="J1132" s="38"/>
      <c r="K1132" s="38"/>
      <c r="L1132" s="38"/>
      <c r="M1132" s="38"/>
      <c r="N1132" s="38"/>
      <c r="O1132" s="38"/>
      <c r="P1132" s="38"/>
      <c r="Q1132" s="38"/>
      <c r="R1132" s="38"/>
      <c r="S1132" s="38"/>
      <c r="T1132" s="38"/>
      <c r="U1132" s="38"/>
      <c r="V1132" s="38"/>
      <c r="W1132" s="38"/>
      <c r="X1132" s="38"/>
      <c r="Y1132" s="38"/>
      <c r="Z1132" s="38"/>
      <c r="AA1132" s="38"/>
      <c r="AB1132" s="38"/>
      <c r="AC1132" s="38"/>
      <c r="AD1132" s="38"/>
      <c r="AE1132" s="38"/>
      <c r="AF1132" s="38"/>
      <c r="AG1132" s="38"/>
      <c r="AH1132" s="38"/>
      <c r="AI1132" s="38"/>
      <c r="AJ1132" s="38"/>
      <c r="AK1132" s="38"/>
      <c r="AL1132" s="38"/>
      <c r="AM1132" s="38"/>
      <c r="AN1132" s="38"/>
      <c r="AO1132" s="38"/>
      <c r="AP1132" s="38"/>
      <c r="AQ1132" s="38"/>
    </row>
    <row r="1133" spans="7:43" ht="15" customHeight="1" x14ac:dyDescent="0.55000000000000004">
      <c r="G1133" s="39"/>
      <c r="H1133" s="38"/>
      <c r="I1133" s="38"/>
      <c r="J1133" s="38"/>
      <c r="K1133" s="38"/>
      <c r="L1133" s="38"/>
      <c r="M1133" s="38"/>
      <c r="N1133" s="38"/>
      <c r="O1133" s="38"/>
      <c r="P1133" s="38"/>
      <c r="Q1133" s="38"/>
      <c r="R1133" s="38"/>
      <c r="S1133" s="38"/>
      <c r="T1133" s="38"/>
      <c r="U1133" s="38"/>
      <c r="V1133" s="38"/>
      <c r="W1133" s="38"/>
      <c r="X1133" s="38"/>
      <c r="Y1133" s="38"/>
      <c r="Z1133" s="38"/>
      <c r="AA1133" s="38"/>
      <c r="AB1133" s="38"/>
      <c r="AC1133" s="38"/>
      <c r="AD1133" s="38"/>
      <c r="AE1133" s="38"/>
      <c r="AF1133" s="38"/>
      <c r="AG1133" s="38"/>
      <c r="AH1133" s="38"/>
      <c r="AI1133" s="38"/>
      <c r="AJ1133" s="38"/>
      <c r="AK1133" s="38"/>
      <c r="AL1133" s="38"/>
      <c r="AM1133" s="38"/>
      <c r="AN1133" s="38"/>
      <c r="AO1133" s="38"/>
      <c r="AP1133" s="38"/>
      <c r="AQ1133" s="38"/>
    </row>
    <row r="1134" spans="7:43" ht="15" customHeight="1" x14ac:dyDescent="0.55000000000000004">
      <c r="G1134" s="39"/>
      <c r="H1134" s="38"/>
      <c r="I1134" s="38"/>
      <c r="J1134" s="38"/>
      <c r="K1134" s="38"/>
      <c r="L1134" s="38"/>
      <c r="M1134" s="38"/>
      <c r="N1134" s="38"/>
      <c r="O1134" s="38"/>
      <c r="P1134" s="38"/>
      <c r="Q1134" s="38"/>
      <c r="R1134" s="38"/>
      <c r="S1134" s="38"/>
      <c r="T1134" s="38"/>
      <c r="U1134" s="38"/>
      <c r="V1134" s="38"/>
      <c r="W1134" s="38"/>
      <c r="X1134" s="38"/>
      <c r="Y1134" s="38"/>
      <c r="Z1134" s="38"/>
      <c r="AA1134" s="38"/>
      <c r="AB1134" s="38"/>
      <c r="AC1134" s="38"/>
      <c r="AD1134" s="38"/>
      <c r="AE1134" s="38"/>
      <c r="AF1134" s="38"/>
      <c r="AG1134" s="38"/>
      <c r="AH1134" s="38"/>
      <c r="AI1134" s="38"/>
      <c r="AJ1134" s="38"/>
      <c r="AK1134" s="38"/>
      <c r="AL1134" s="38"/>
      <c r="AM1134" s="38"/>
      <c r="AN1134" s="38"/>
      <c r="AO1134" s="38"/>
      <c r="AP1134" s="38"/>
      <c r="AQ1134" s="38"/>
    </row>
    <row r="1135" spans="7:43" ht="15" customHeight="1" x14ac:dyDescent="0.55000000000000004">
      <c r="G1135" s="39"/>
      <c r="H1135" s="38"/>
      <c r="I1135" s="38"/>
      <c r="J1135" s="38"/>
      <c r="K1135" s="38"/>
      <c r="L1135" s="38"/>
      <c r="M1135" s="38"/>
      <c r="N1135" s="38"/>
      <c r="O1135" s="38"/>
      <c r="P1135" s="38"/>
      <c r="Q1135" s="38"/>
      <c r="R1135" s="38"/>
      <c r="S1135" s="38"/>
      <c r="T1135" s="38"/>
      <c r="U1135" s="38"/>
      <c r="V1135" s="38"/>
      <c r="W1135" s="38"/>
      <c r="X1135" s="38"/>
      <c r="Y1135" s="38"/>
      <c r="Z1135" s="38"/>
      <c r="AA1135" s="38"/>
      <c r="AB1135" s="38"/>
      <c r="AC1135" s="38"/>
      <c r="AD1135" s="38"/>
      <c r="AE1135" s="38"/>
      <c r="AF1135" s="38"/>
      <c r="AG1135" s="38"/>
      <c r="AH1135" s="38"/>
      <c r="AI1135" s="38"/>
      <c r="AJ1135" s="38"/>
      <c r="AK1135" s="38"/>
      <c r="AL1135" s="38"/>
      <c r="AM1135" s="38"/>
      <c r="AN1135" s="38"/>
      <c r="AO1135" s="38"/>
      <c r="AP1135" s="38"/>
      <c r="AQ1135" s="38"/>
    </row>
    <row r="1136" spans="7:43" ht="15" customHeight="1" x14ac:dyDescent="0.55000000000000004">
      <c r="G1136" s="39"/>
      <c r="H1136" s="38"/>
      <c r="I1136" s="38"/>
      <c r="J1136" s="38"/>
      <c r="K1136" s="38"/>
      <c r="L1136" s="38"/>
      <c r="M1136" s="38"/>
      <c r="N1136" s="38"/>
      <c r="O1136" s="38"/>
      <c r="P1136" s="38"/>
      <c r="Q1136" s="38"/>
      <c r="R1136" s="38"/>
      <c r="S1136" s="38"/>
      <c r="T1136" s="38"/>
      <c r="U1136" s="38"/>
      <c r="V1136" s="38"/>
      <c r="W1136" s="38"/>
      <c r="X1136" s="38"/>
      <c r="Y1136" s="38"/>
      <c r="Z1136" s="38"/>
      <c r="AA1136" s="38"/>
      <c r="AB1136" s="38"/>
      <c r="AC1136" s="38"/>
      <c r="AD1136" s="38"/>
      <c r="AE1136" s="38"/>
      <c r="AF1136" s="38"/>
      <c r="AG1136" s="38"/>
      <c r="AH1136" s="38"/>
      <c r="AI1136" s="38"/>
      <c r="AJ1136" s="38"/>
      <c r="AK1136" s="38"/>
      <c r="AL1136" s="38"/>
      <c r="AM1136" s="38"/>
      <c r="AN1136" s="38"/>
      <c r="AO1136" s="38"/>
      <c r="AP1136" s="38"/>
      <c r="AQ1136" s="38"/>
    </row>
    <row r="1137" spans="7:43" ht="15" customHeight="1" x14ac:dyDescent="0.55000000000000004">
      <c r="G1137" s="39"/>
      <c r="H1137" s="38"/>
      <c r="I1137" s="38"/>
      <c r="J1137" s="38"/>
      <c r="K1137" s="38"/>
      <c r="L1137" s="38"/>
      <c r="M1137" s="38"/>
      <c r="N1137" s="38"/>
      <c r="O1137" s="38"/>
      <c r="P1137" s="38"/>
      <c r="Q1137" s="38"/>
      <c r="R1137" s="38"/>
      <c r="S1137" s="38"/>
      <c r="T1137" s="38"/>
      <c r="U1137" s="38"/>
      <c r="V1137" s="38"/>
      <c r="W1137" s="38"/>
      <c r="X1137" s="38"/>
      <c r="Y1137" s="38"/>
      <c r="Z1137" s="38"/>
      <c r="AA1137" s="38"/>
      <c r="AB1137" s="38"/>
      <c r="AC1137" s="38"/>
      <c r="AD1137" s="38"/>
      <c r="AE1137" s="38"/>
      <c r="AF1137" s="38"/>
      <c r="AG1137" s="38"/>
      <c r="AH1137" s="38"/>
      <c r="AI1137" s="38"/>
      <c r="AJ1137" s="38"/>
      <c r="AK1137" s="38"/>
      <c r="AL1137" s="38"/>
      <c r="AM1137" s="38"/>
      <c r="AN1137" s="38"/>
      <c r="AO1137" s="38"/>
      <c r="AP1137" s="38"/>
      <c r="AQ1137" s="38"/>
    </row>
    <row r="1138" spans="7:43" ht="15" customHeight="1" x14ac:dyDescent="0.55000000000000004">
      <c r="G1138" s="39"/>
      <c r="H1138" s="38"/>
      <c r="I1138" s="38"/>
      <c r="J1138" s="38"/>
      <c r="K1138" s="38"/>
      <c r="L1138" s="38"/>
      <c r="M1138" s="38"/>
      <c r="N1138" s="38"/>
      <c r="O1138" s="38"/>
      <c r="P1138" s="38"/>
      <c r="Q1138" s="38"/>
      <c r="R1138" s="38"/>
      <c r="S1138" s="38"/>
      <c r="T1138" s="38"/>
      <c r="U1138" s="38"/>
      <c r="V1138" s="38"/>
      <c r="W1138" s="38"/>
      <c r="X1138" s="38"/>
      <c r="Y1138" s="38"/>
      <c r="Z1138" s="38"/>
      <c r="AA1138" s="38"/>
      <c r="AB1138" s="38"/>
      <c r="AC1138" s="38"/>
      <c r="AD1138" s="38"/>
      <c r="AE1138" s="38"/>
      <c r="AF1138" s="38"/>
      <c r="AG1138" s="38"/>
      <c r="AH1138" s="38"/>
      <c r="AI1138" s="38"/>
      <c r="AJ1138" s="38"/>
      <c r="AK1138" s="38"/>
      <c r="AL1138" s="38"/>
      <c r="AM1138" s="38"/>
      <c r="AN1138" s="38"/>
      <c r="AO1138" s="38"/>
      <c r="AP1138" s="38"/>
      <c r="AQ1138" s="38"/>
    </row>
    <row r="1139" spans="7:43" ht="15" customHeight="1" x14ac:dyDescent="0.55000000000000004">
      <c r="G1139" s="39"/>
      <c r="H1139" s="38"/>
      <c r="I1139" s="38"/>
      <c r="J1139" s="38"/>
      <c r="K1139" s="38"/>
      <c r="L1139" s="38"/>
      <c r="M1139" s="38"/>
      <c r="N1139" s="38"/>
      <c r="O1139" s="38"/>
      <c r="P1139" s="38"/>
      <c r="Q1139" s="38"/>
      <c r="R1139" s="38"/>
      <c r="S1139" s="38"/>
      <c r="T1139" s="38"/>
      <c r="U1139" s="38"/>
      <c r="V1139" s="38"/>
      <c r="W1139" s="38"/>
      <c r="X1139" s="38"/>
      <c r="Y1139" s="38"/>
      <c r="Z1139" s="38"/>
      <c r="AA1139" s="38"/>
      <c r="AB1139" s="38"/>
      <c r="AC1139" s="38"/>
      <c r="AD1139" s="38"/>
      <c r="AE1139" s="38"/>
      <c r="AF1139" s="38"/>
      <c r="AG1139" s="38"/>
      <c r="AH1139" s="38"/>
      <c r="AI1139" s="38"/>
      <c r="AJ1139" s="38"/>
      <c r="AK1139" s="38"/>
      <c r="AL1139" s="38"/>
      <c r="AM1139" s="38"/>
      <c r="AN1139" s="38"/>
      <c r="AO1139" s="38"/>
      <c r="AP1139" s="38"/>
      <c r="AQ1139" s="38"/>
    </row>
    <row r="1140" spans="7:43" ht="15" customHeight="1" x14ac:dyDescent="0.55000000000000004">
      <c r="G1140" s="39"/>
      <c r="H1140" s="38"/>
      <c r="I1140" s="38"/>
      <c r="J1140" s="38"/>
      <c r="K1140" s="38"/>
      <c r="L1140" s="38"/>
      <c r="M1140" s="38"/>
      <c r="N1140" s="38"/>
      <c r="O1140" s="38"/>
      <c r="P1140" s="38"/>
      <c r="Q1140" s="38"/>
      <c r="R1140" s="38"/>
      <c r="S1140" s="38"/>
      <c r="T1140" s="38"/>
      <c r="U1140" s="38"/>
      <c r="V1140" s="38"/>
      <c r="W1140" s="38"/>
      <c r="X1140" s="38"/>
      <c r="Y1140" s="38"/>
      <c r="Z1140" s="38"/>
      <c r="AA1140" s="38"/>
      <c r="AB1140" s="38"/>
      <c r="AC1140" s="38"/>
      <c r="AD1140" s="38"/>
      <c r="AE1140" s="38"/>
      <c r="AF1140" s="38"/>
      <c r="AG1140" s="38"/>
      <c r="AH1140" s="38"/>
      <c r="AI1140" s="38"/>
      <c r="AJ1140" s="38"/>
      <c r="AK1140" s="38"/>
      <c r="AL1140" s="38"/>
      <c r="AM1140" s="38"/>
      <c r="AN1140" s="38"/>
      <c r="AO1140" s="38"/>
      <c r="AP1140" s="38"/>
      <c r="AQ1140" s="38"/>
    </row>
    <row r="1141" spans="7:43" ht="15" customHeight="1" x14ac:dyDescent="0.55000000000000004">
      <c r="G1141" s="39"/>
      <c r="H1141" s="38"/>
      <c r="I1141" s="38"/>
      <c r="J1141" s="38"/>
      <c r="K1141" s="38"/>
      <c r="L1141" s="38"/>
      <c r="M1141" s="38"/>
      <c r="N1141" s="38"/>
      <c r="O1141" s="38"/>
      <c r="P1141" s="38"/>
      <c r="Q1141" s="38"/>
      <c r="R1141" s="38"/>
      <c r="S1141" s="38"/>
      <c r="T1141" s="38"/>
      <c r="U1141" s="38"/>
      <c r="V1141" s="38"/>
      <c r="W1141" s="38"/>
      <c r="X1141" s="38"/>
      <c r="Y1141" s="38"/>
      <c r="Z1141" s="38"/>
      <c r="AA1141" s="38"/>
      <c r="AB1141" s="38"/>
      <c r="AC1141" s="38"/>
      <c r="AD1141" s="38"/>
      <c r="AE1141" s="38"/>
      <c r="AF1141" s="38"/>
      <c r="AG1141" s="38"/>
      <c r="AH1141" s="38"/>
      <c r="AI1141" s="38"/>
      <c r="AJ1141" s="38"/>
      <c r="AK1141" s="38"/>
      <c r="AL1141" s="38"/>
      <c r="AM1141" s="38"/>
      <c r="AN1141" s="38"/>
      <c r="AO1141" s="38"/>
      <c r="AP1141" s="38"/>
      <c r="AQ1141" s="38"/>
    </row>
    <row r="1142" spans="7:43" ht="15" customHeight="1" x14ac:dyDescent="0.55000000000000004">
      <c r="G1142" s="39"/>
      <c r="H1142" s="38"/>
      <c r="I1142" s="38"/>
      <c r="J1142" s="38"/>
      <c r="K1142" s="38"/>
      <c r="L1142" s="38"/>
      <c r="M1142" s="38"/>
      <c r="N1142" s="38"/>
      <c r="O1142" s="38"/>
      <c r="P1142" s="38"/>
      <c r="Q1142" s="38"/>
      <c r="R1142" s="38"/>
      <c r="S1142" s="38"/>
      <c r="T1142" s="38"/>
      <c r="U1142" s="38"/>
      <c r="V1142" s="38"/>
      <c r="W1142" s="38"/>
      <c r="X1142" s="38"/>
      <c r="Y1142" s="38"/>
      <c r="Z1142" s="38"/>
      <c r="AA1142" s="38"/>
      <c r="AB1142" s="38"/>
      <c r="AC1142" s="38"/>
      <c r="AD1142" s="38"/>
      <c r="AE1142" s="38"/>
      <c r="AF1142" s="38"/>
      <c r="AG1142" s="38"/>
      <c r="AH1142" s="38"/>
      <c r="AI1142" s="38"/>
      <c r="AJ1142" s="38"/>
      <c r="AK1142" s="38"/>
      <c r="AL1142" s="38"/>
      <c r="AM1142" s="38"/>
      <c r="AN1142" s="38"/>
      <c r="AO1142" s="38"/>
      <c r="AP1142" s="38"/>
      <c r="AQ1142" s="38"/>
    </row>
    <row r="1143" spans="7:43" ht="15" customHeight="1" x14ac:dyDescent="0.55000000000000004">
      <c r="G1143" s="39"/>
      <c r="H1143" s="38"/>
      <c r="I1143" s="38"/>
      <c r="J1143" s="38"/>
      <c r="K1143" s="38"/>
      <c r="L1143" s="38"/>
      <c r="M1143" s="38"/>
      <c r="N1143" s="38"/>
      <c r="O1143" s="38"/>
      <c r="P1143" s="38"/>
      <c r="Q1143" s="38"/>
      <c r="R1143" s="38"/>
      <c r="S1143" s="38"/>
      <c r="T1143" s="38"/>
      <c r="U1143" s="38"/>
      <c r="V1143" s="38"/>
      <c r="W1143" s="38"/>
      <c r="X1143" s="38"/>
      <c r="Y1143" s="38"/>
      <c r="Z1143" s="38"/>
      <c r="AA1143" s="38"/>
      <c r="AB1143" s="38"/>
      <c r="AC1143" s="38"/>
      <c r="AD1143" s="38"/>
      <c r="AE1143" s="38"/>
      <c r="AF1143" s="38"/>
      <c r="AG1143" s="38"/>
      <c r="AH1143" s="38"/>
      <c r="AI1143" s="38"/>
      <c r="AJ1143" s="38"/>
      <c r="AK1143" s="38"/>
      <c r="AL1143" s="38"/>
      <c r="AM1143" s="38"/>
      <c r="AN1143" s="38"/>
      <c r="AO1143" s="38"/>
      <c r="AP1143" s="38"/>
      <c r="AQ1143" s="38"/>
    </row>
    <row r="1144" spans="7:43" ht="15" customHeight="1" x14ac:dyDescent="0.55000000000000004">
      <c r="G1144" s="39"/>
      <c r="H1144" s="38"/>
      <c r="I1144" s="38"/>
      <c r="J1144" s="38"/>
      <c r="K1144" s="38"/>
      <c r="L1144" s="38"/>
      <c r="M1144" s="38"/>
      <c r="N1144" s="38"/>
      <c r="O1144" s="38"/>
      <c r="P1144" s="38"/>
      <c r="Q1144" s="38"/>
      <c r="R1144" s="38"/>
      <c r="S1144" s="38"/>
      <c r="T1144" s="38"/>
      <c r="U1144" s="38"/>
      <c r="V1144" s="38"/>
      <c r="W1144" s="38"/>
      <c r="X1144" s="38"/>
      <c r="Y1144" s="38"/>
      <c r="Z1144" s="38"/>
      <c r="AA1144" s="38"/>
      <c r="AB1144" s="38"/>
      <c r="AC1144" s="38"/>
      <c r="AD1144" s="38"/>
      <c r="AE1144" s="38"/>
      <c r="AF1144" s="38"/>
      <c r="AG1144" s="38"/>
      <c r="AH1144" s="38"/>
      <c r="AI1144" s="38"/>
      <c r="AJ1144" s="38"/>
      <c r="AK1144" s="38"/>
      <c r="AL1144" s="38"/>
      <c r="AM1144" s="38"/>
      <c r="AN1144" s="38"/>
      <c r="AO1144" s="38"/>
      <c r="AP1144" s="38"/>
      <c r="AQ1144" s="38"/>
    </row>
    <row r="1145" spans="7:43" ht="15" customHeight="1" x14ac:dyDescent="0.55000000000000004">
      <c r="G1145" s="39"/>
      <c r="H1145" s="38"/>
      <c r="I1145" s="38"/>
      <c r="J1145" s="38"/>
      <c r="K1145" s="38"/>
      <c r="L1145" s="38"/>
      <c r="M1145" s="38"/>
      <c r="N1145" s="38"/>
      <c r="O1145" s="38"/>
      <c r="P1145" s="38"/>
      <c r="Q1145" s="38"/>
      <c r="R1145" s="38"/>
      <c r="S1145" s="38"/>
      <c r="T1145" s="38"/>
      <c r="U1145" s="38"/>
      <c r="V1145" s="38"/>
      <c r="W1145" s="38"/>
      <c r="X1145" s="38"/>
      <c r="Y1145" s="38"/>
      <c r="Z1145" s="38"/>
      <c r="AA1145" s="38"/>
      <c r="AB1145" s="38"/>
      <c r="AC1145" s="38"/>
      <c r="AD1145" s="38"/>
      <c r="AE1145" s="38"/>
      <c r="AF1145" s="38"/>
      <c r="AG1145" s="38"/>
      <c r="AH1145" s="38"/>
      <c r="AI1145" s="38"/>
      <c r="AJ1145" s="38"/>
      <c r="AK1145" s="38"/>
      <c r="AL1145" s="38"/>
      <c r="AM1145" s="38"/>
      <c r="AN1145" s="38"/>
      <c r="AO1145" s="38"/>
      <c r="AP1145" s="38"/>
      <c r="AQ1145" s="38"/>
    </row>
    <row r="1146" spans="7:43" ht="15" customHeight="1" x14ac:dyDescent="0.55000000000000004">
      <c r="G1146" s="39"/>
      <c r="H1146" s="38"/>
      <c r="I1146" s="38"/>
      <c r="J1146" s="38"/>
      <c r="K1146" s="38"/>
      <c r="L1146" s="38"/>
      <c r="M1146" s="38"/>
      <c r="N1146" s="38"/>
      <c r="O1146" s="38"/>
      <c r="P1146" s="38"/>
      <c r="Q1146" s="38"/>
      <c r="R1146" s="38"/>
      <c r="S1146" s="38"/>
      <c r="T1146" s="38"/>
      <c r="U1146" s="38"/>
      <c r="V1146" s="38"/>
      <c r="W1146" s="38"/>
      <c r="X1146" s="38"/>
      <c r="Y1146" s="38"/>
      <c r="Z1146" s="38"/>
      <c r="AA1146" s="38"/>
      <c r="AB1146" s="38"/>
      <c r="AC1146" s="38"/>
      <c r="AD1146" s="38"/>
      <c r="AE1146" s="38"/>
      <c r="AF1146" s="38"/>
      <c r="AG1146" s="38"/>
      <c r="AH1146" s="38"/>
      <c r="AI1146" s="38"/>
      <c r="AJ1146" s="38"/>
      <c r="AK1146" s="38"/>
      <c r="AL1146" s="38"/>
      <c r="AM1146" s="38"/>
      <c r="AN1146" s="38"/>
      <c r="AO1146" s="38"/>
      <c r="AP1146" s="38"/>
      <c r="AQ1146" s="38"/>
    </row>
    <row r="1147" spans="7:43" ht="15" customHeight="1" x14ac:dyDescent="0.55000000000000004">
      <c r="G1147" s="39"/>
      <c r="H1147" s="38"/>
      <c r="I1147" s="38"/>
      <c r="J1147" s="38"/>
      <c r="K1147" s="38"/>
      <c r="L1147" s="38"/>
      <c r="M1147" s="38"/>
      <c r="N1147" s="38"/>
      <c r="O1147" s="38"/>
      <c r="P1147" s="38"/>
      <c r="Q1147" s="38"/>
      <c r="R1147" s="38"/>
      <c r="S1147" s="38"/>
      <c r="T1147" s="38"/>
      <c r="U1147" s="38"/>
      <c r="V1147" s="38"/>
      <c r="W1147" s="38"/>
      <c r="X1147" s="38"/>
      <c r="Y1147" s="38"/>
      <c r="Z1147" s="38"/>
      <c r="AA1147" s="38"/>
      <c r="AB1147" s="38"/>
      <c r="AC1147" s="38"/>
      <c r="AD1147" s="38"/>
      <c r="AE1147" s="38"/>
      <c r="AF1147" s="38"/>
      <c r="AG1147" s="38"/>
      <c r="AH1147" s="38"/>
      <c r="AI1147" s="38"/>
      <c r="AJ1147" s="38"/>
      <c r="AK1147" s="38"/>
      <c r="AL1147" s="38"/>
      <c r="AM1147" s="38"/>
      <c r="AN1147" s="38"/>
      <c r="AO1147" s="38"/>
      <c r="AP1147" s="38"/>
      <c r="AQ1147" s="38"/>
    </row>
    <row r="1148" spans="7:43" ht="15" customHeight="1" x14ac:dyDescent="0.55000000000000004">
      <c r="G1148" s="39"/>
      <c r="H1148" s="38"/>
      <c r="I1148" s="38"/>
      <c r="J1148" s="38"/>
      <c r="K1148" s="38"/>
      <c r="L1148" s="38"/>
      <c r="M1148" s="38"/>
      <c r="N1148" s="38"/>
      <c r="O1148" s="38"/>
      <c r="P1148" s="38"/>
      <c r="Q1148" s="38"/>
      <c r="R1148" s="38"/>
      <c r="S1148" s="38"/>
      <c r="T1148" s="38"/>
      <c r="U1148" s="38"/>
      <c r="V1148" s="38"/>
      <c r="W1148" s="38"/>
      <c r="X1148" s="38"/>
      <c r="Y1148" s="38"/>
      <c r="Z1148" s="38"/>
      <c r="AA1148" s="38"/>
      <c r="AB1148" s="38"/>
      <c r="AC1148" s="38"/>
      <c r="AD1148" s="38"/>
      <c r="AE1148" s="38"/>
      <c r="AF1148" s="38"/>
      <c r="AG1148" s="38"/>
      <c r="AH1148" s="38"/>
      <c r="AI1148" s="38"/>
      <c r="AJ1148" s="38"/>
      <c r="AK1148" s="38"/>
      <c r="AL1148" s="38"/>
      <c r="AM1148" s="38"/>
      <c r="AN1148" s="38"/>
      <c r="AO1148" s="38"/>
      <c r="AP1148" s="38"/>
      <c r="AQ1148" s="38"/>
    </row>
    <row r="1149" spans="7:43" ht="15" customHeight="1" x14ac:dyDescent="0.55000000000000004">
      <c r="G1149" s="39"/>
      <c r="H1149" s="38"/>
      <c r="I1149" s="38"/>
      <c r="J1149" s="38"/>
      <c r="K1149" s="38"/>
      <c r="L1149" s="38"/>
      <c r="M1149" s="38"/>
      <c r="N1149" s="38"/>
      <c r="O1149" s="38"/>
      <c r="P1149" s="38"/>
      <c r="Q1149" s="38"/>
      <c r="R1149" s="38"/>
      <c r="S1149" s="38"/>
      <c r="T1149" s="38"/>
      <c r="U1149" s="38"/>
      <c r="V1149" s="38"/>
      <c r="W1149" s="38"/>
      <c r="X1149" s="38"/>
      <c r="Y1149" s="38"/>
      <c r="Z1149" s="38"/>
      <c r="AA1149" s="38"/>
      <c r="AB1149" s="38"/>
      <c r="AC1149" s="38"/>
      <c r="AD1149" s="38"/>
      <c r="AE1149" s="38"/>
      <c r="AF1149" s="38"/>
      <c r="AG1149" s="38"/>
      <c r="AH1149" s="38"/>
      <c r="AI1149" s="38"/>
      <c r="AJ1149" s="38"/>
      <c r="AK1149" s="38"/>
      <c r="AL1149" s="38"/>
      <c r="AM1149" s="38"/>
      <c r="AN1149" s="38"/>
      <c r="AO1149" s="38"/>
      <c r="AP1149" s="38"/>
      <c r="AQ1149" s="38"/>
    </row>
    <row r="1150" spans="7:43" ht="15" customHeight="1" x14ac:dyDescent="0.55000000000000004">
      <c r="G1150" s="39"/>
      <c r="H1150" s="38"/>
      <c r="I1150" s="38"/>
      <c r="J1150" s="38"/>
      <c r="K1150" s="38"/>
      <c r="L1150" s="38"/>
      <c r="M1150" s="38"/>
      <c r="N1150" s="38"/>
      <c r="O1150" s="38"/>
      <c r="P1150" s="38"/>
      <c r="Q1150" s="38"/>
      <c r="R1150" s="38"/>
      <c r="S1150" s="38"/>
      <c r="T1150" s="38"/>
      <c r="U1150" s="38"/>
      <c r="V1150" s="38"/>
      <c r="W1150" s="38"/>
      <c r="X1150" s="38"/>
      <c r="Y1150" s="38"/>
      <c r="Z1150" s="38"/>
      <c r="AA1150" s="38"/>
      <c r="AB1150" s="38"/>
      <c r="AC1150" s="38"/>
      <c r="AD1150" s="38"/>
      <c r="AE1150" s="38"/>
      <c r="AF1150" s="38"/>
      <c r="AG1150" s="38"/>
      <c r="AH1150" s="38"/>
      <c r="AI1150" s="38"/>
      <c r="AJ1150" s="38"/>
      <c r="AK1150" s="38"/>
      <c r="AL1150" s="38"/>
      <c r="AM1150" s="38"/>
      <c r="AN1150" s="38"/>
      <c r="AO1150" s="38"/>
      <c r="AP1150" s="38"/>
      <c r="AQ1150" s="38"/>
    </row>
    <row r="1151" spans="7:43" ht="15" customHeight="1" x14ac:dyDescent="0.55000000000000004">
      <c r="G1151" s="39"/>
      <c r="H1151" s="38"/>
      <c r="I1151" s="38"/>
      <c r="J1151" s="38"/>
      <c r="K1151" s="38"/>
      <c r="L1151" s="38"/>
      <c r="M1151" s="38"/>
      <c r="N1151" s="38"/>
      <c r="O1151" s="38"/>
      <c r="P1151" s="38"/>
      <c r="Q1151" s="38"/>
      <c r="R1151" s="38"/>
      <c r="S1151" s="38"/>
      <c r="T1151" s="38"/>
      <c r="U1151" s="38"/>
      <c r="V1151" s="38"/>
      <c r="W1151" s="38"/>
      <c r="X1151" s="38"/>
      <c r="Y1151" s="38"/>
      <c r="Z1151" s="38"/>
      <c r="AA1151" s="38"/>
      <c r="AB1151" s="38"/>
      <c r="AC1151" s="38"/>
      <c r="AD1151" s="38"/>
      <c r="AE1151" s="38"/>
      <c r="AF1151" s="38"/>
      <c r="AG1151" s="38"/>
      <c r="AH1151" s="38"/>
      <c r="AI1151" s="38"/>
      <c r="AJ1151" s="38"/>
      <c r="AK1151" s="38"/>
      <c r="AL1151" s="38"/>
      <c r="AM1151" s="38"/>
      <c r="AN1151" s="38"/>
      <c r="AO1151" s="38"/>
      <c r="AP1151" s="38"/>
      <c r="AQ1151" s="38"/>
    </row>
    <row r="1152" spans="7:43" ht="15" customHeight="1" x14ac:dyDescent="0.55000000000000004">
      <c r="G1152" s="39"/>
      <c r="H1152" s="38"/>
      <c r="I1152" s="38"/>
      <c r="J1152" s="38"/>
      <c r="K1152" s="38"/>
      <c r="L1152" s="38"/>
      <c r="M1152" s="38"/>
      <c r="N1152" s="38"/>
      <c r="O1152" s="38"/>
      <c r="P1152" s="38"/>
      <c r="Q1152" s="38"/>
      <c r="R1152" s="38"/>
      <c r="S1152" s="38"/>
      <c r="T1152" s="38"/>
      <c r="U1152" s="38"/>
      <c r="V1152" s="38"/>
      <c r="W1152" s="38"/>
      <c r="X1152" s="38"/>
      <c r="Y1152" s="38"/>
      <c r="Z1152" s="38"/>
      <c r="AA1152" s="38"/>
      <c r="AB1152" s="38"/>
      <c r="AC1152" s="38"/>
      <c r="AD1152" s="38"/>
      <c r="AE1152" s="38"/>
      <c r="AF1152" s="38"/>
      <c r="AG1152" s="38"/>
      <c r="AH1152" s="38"/>
      <c r="AI1152" s="38"/>
      <c r="AJ1152" s="38"/>
      <c r="AK1152" s="38"/>
      <c r="AL1152" s="38"/>
      <c r="AM1152" s="38"/>
      <c r="AN1152" s="38"/>
      <c r="AO1152" s="38"/>
      <c r="AP1152" s="38"/>
      <c r="AQ1152" s="38"/>
    </row>
    <row r="1153" spans="7:43" ht="15" customHeight="1" x14ac:dyDescent="0.55000000000000004">
      <c r="G1153" s="39"/>
      <c r="H1153" s="38"/>
      <c r="I1153" s="38"/>
      <c r="J1153" s="38"/>
      <c r="K1153" s="38"/>
      <c r="L1153" s="38"/>
      <c r="M1153" s="38"/>
      <c r="N1153" s="38"/>
      <c r="O1153" s="38"/>
      <c r="P1153" s="38"/>
      <c r="Q1153" s="38"/>
      <c r="R1153" s="38"/>
      <c r="S1153" s="38"/>
      <c r="T1153" s="38"/>
      <c r="U1153" s="38"/>
      <c r="V1153" s="38"/>
      <c r="W1153" s="38"/>
      <c r="X1153" s="38"/>
      <c r="Y1153" s="38"/>
      <c r="Z1153" s="38"/>
      <c r="AA1153" s="38"/>
      <c r="AB1153" s="38"/>
      <c r="AC1153" s="38"/>
      <c r="AD1153" s="38"/>
      <c r="AE1153" s="38"/>
      <c r="AF1153" s="38"/>
      <c r="AG1153" s="38"/>
      <c r="AH1153" s="38"/>
      <c r="AI1153" s="38"/>
      <c r="AJ1153" s="38"/>
      <c r="AK1153" s="38"/>
      <c r="AL1153" s="38"/>
      <c r="AM1153" s="38"/>
      <c r="AN1153" s="38"/>
      <c r="AO1153" s="38"/>
      <c r="AP1153" s="38"/>
      <c r="AQ1153" s="38"/>
    </row>
    <row r="1154" spans="7:43" ht="15" customHeight="1" x14ac:dyDescent="0.55000000000000004">
      <c r="G1154" s="39"/>
      <c r="H1154" s="38"/>
      <c r="I1154" s="38"/>
      <c r="J1154" s="38"/>
      <c r="K1154" s="38"/>
      <c r="L1154" s="38"/>
      <c r="M1154" s="38"/>
      <c r="N1154" s="38"/>
      <c r="O1154" s="38"/>
      <c r="P1154" s="38"/>
      <c r="Q1154" s="38"/>
      <c r="R1154" s="38"/>
      <c r="S1154" s="38"/>
      <c r="T1154" s="38"/>
      <c r="U1154" s="38"/>
      <c r="V1154" s="38"/>
      <c r="W1154" s="38"/>
      <c r="X1154" s="38"/>
      <c r="Y1154" s="38"/>
      <c r="Z1154" s="38"/>
      <c r="AA1154" s="38"/>
      <c r="AB1154" s="38"/>
      <c r="AC1154" s="38"/>
      <c r="AD1154" s="38"/>
      <c r="AE1154" s="38"/>
      <c r="AF1154" s="38"/>
      <c r="AG1154" s="38"/>
      <c r="AH1154" s="38"/>
      <c r="AI1154" s="38"/>
      <c r="AJ1154" s="38"/>
      <c r="AK1154" s="38"/>
      <c r="AL1154" s="38"/>
      <c r="AM1154" s="38"/>
      <c r="AN1154" s="38"/>
      <c r="AO1154" s="38"/>
      <c r="AP1154" s="38"/>
      <c r="AQ1154" s="38"/>
    </row>
    <row r="1155" spans="7:43" ht="15" customHeight="1" x14ac:dyDescent="0.55000000000000004">
      <c r="G1155" s="39"/>
      <c r="H1155" s="38"/>
      <c r="I1155" s="38"/>
      <c r="J1155" s="38"/>
      <c r="K1155" s="38"/>
      <c r="L1155" s="38"/>
      <c r="M1155" s="38"/>
      <c r="N1155" s="38"/>
      <c r="O1155" s="38"/>
      <c r="P1155" s="38"/>
      <c r="Q1155" s="38"/>
      <c r="R1155" s="38"/>
      <c r="S1155" s="38"/>
      <c r="T1155" s="38"/>
      <c r="U1155" s="38"/>
      <c r="V1155" s="38"/>
      <c r="W1155" s="38"/>
      <c r="X1155" s="38"/>
      <c r="Y1155" s="38"/>
      <c r="Z1155" s="38"/>
      <c r="AA1155" s="38"/>
      <c r="AB1155" s="38"/>
      <c r="AC1155" s="38"/>
      <c r="AD1155" s="38"/>
      <c r="AE1155" s="38"/>
      <c r="AF1155" s="38"/>
      <c r="AG1155" s="38"/>
      <c r="AH1155" s="38"/>
      <c r="AI1155" s="38"/>
      <c r="AJ1155" s="38"/>
      <c r="AK1155" s="38"/>
      <c r="AL1155" s="38"/>
      <c r="AM1155" s="38"/>
      <c r="AN1155" s="38"/>
      <c r="AO1155" s="38"/>
      <c r="AP1155" s="38"/>
      <c r="AQ1155" s="38"/>
    </row>
    <row r="1156" spans="7:43" ht="15" customHeight="1" x14ac:dyDescent="0.55000000000000004">
      <c r="G1156" s="39"/>
      <c r="H1156" s="38"/>
      <c r="I1156" s="38"/>
      <c r="J1156" s="38"/>
      <c r="K1156" s="38"/>
      <c r="L1156" s="38"/>
      <c r="M1156" s="38"/>
      <c r="N1156" s="38"/>
      <c r="O1156" s="38"/>
      <c r="P1156" s="38"/>
      <c r="Q1156" s="38"/>
      <c r="R1156" s="38"/>
      <c r="S1156" s="38"/>
      <c r="T1156" s="38"/>
      <c r="U1156" s="38"/>
      <c r="V1156" s="38"/>
      <c r="W1156" s="38"/>
      <c r="X1156" s="38"/>
      <c r="Y1156" s="38"/>
      <c r="Z1156" s="38"/>
      <c r="AA1156" s="38"/>
      <c r="AB1156" s="38"/>
      <c r="AC1156" s="38"/>
      <c r="AD1156" s="38"/>
      <c r="AE1156" s="38"/>
      <c r="AF1156" s="38"/>
      <c r="AG1156" s="38"/>
      <c r="AH1156" s="38"/>
      <c r="AI1156" s="38"/>
      <c r="AJ1156" s="38"/>
      <c r="AK1156" s="38"/>
      <c r="AL1156" s="38"/>
      <c r="AM1156" s="38"/>
      <c r="AN1156" s="38"/>
      <c r="AO1156" s="38"/>
      <c r="AP1156" s="38"/>
      <c r="AQ1156" s="38"/>
    </row>
    <row r="1157" spans="7:43" ht="15" customHeight="1" x14ac:dyDescent="0.55000000000000004">
      <c r="G1157" s="39"/>
      <c r="H1157" s="38"/>
      <c r="I1157" s="38"/>
      <c r="J1157" s="38"/>
      <c r="K1157" s="38"/>
      <c r="L1157" s="38"/>
      <c r="M1157" s="38"/>
      <c r="N1157" s="38"/>
      <c r="O1157" s="38"/>
      <c r="P1157" s="38"/>
      <c r="Q1157" s="38"/>
      <c r="R1157" s="38"/>
      <c r="S1157" s="38"/>
      <c r="T1157" s="38"/>
      <c r="U1157" s="38"/>
      <c r="V1157" s="38"/>
      <c r="W1157" s="38"/>
      <c r="X1157" s="38"/>
      <c r="Y1157" s="38"/>
      <c r="Z1157" s="38"/>
      <c r="AA1157" s="38"/>
      <c r="AB1157" s="38"/>
      <c r="AC1157" s="38"/>
      <c r="AD1157" s="38"/>
      <c r="AE1157" s="38"/>
      <c r="AF1157" s="38"/>
      <c r="AG1157" s="38"/>
      <c r="AH1157" s="38"/>
      <c r="AI1157" s="38"/>
      <c r="AJ1157" s="38"/>
      <c r="AK1157" s="38"/>
      <c r="AL1157" s="38"/>
      <c r="AM1157" s="38"/>
      <c r="AN1157" s="38"/>
      <c r="AO1157" s="38"/>
      <c r="AP1157" s="38"/>
      <c r="AQ1157" s="38"/>
    </row>
    <row r="1158" spans="7:43" ht="15" customHeight="1" x14ac:dyDescent="0.55000000000000004">
      <c r="G1158" s="39"/>
      <c r="H1158" s="38"/>
      <c r="I1158" s="38"/>
      <c r="J1158" s="38"/>
      <c r="K1158" s="38"/>
      <c r="L1158" s="38"/>
      <c r="M1158" s="38"/>
      <c r="N1158" s="38"/>
      <c r="O1158" s="38"/>
      <c r="P1158" s="38"/>
      <c r="Q1158" s="38"/>
      <c r="R1158" s="38"/>
      <c r="S1158" s="38"/>
      <c r="T1158" s="38"/>
      <c r="U1158" s="38"/>
      <c r="V1158" s="38"/>
      <c r="W1158" s="38"/>
      <c r="X1158" s="38"/>
      <c r="Y1158" s="38"/>
      <c r="Z1158" s="38"/>
      <c r="AA1158" s="38"/>
      <c r="AB1158" s="38"/>
      <c r="AC1158" s="38"/>
      <c r="AD1158" s="38"/>
      <c r="AE1158" s="38"/>
      <c r="AF1158" s="38"/>
      <c r="AG1158" s="38"/>
      <c r="AH1158" s="38"/>
      <c r="AI1158" s="38"/>
      <c r="AJ1158" s="38"/>
      <c r="AK1158" s="38"/>
      <c r="AL1158" s="38"/>
      <c r="AM1158" s="38"/>
      <c r="AN1158" s="38"/>
      <c r="AO1158" s="38"/>
      <c r="AP1158" s="38"/>
      <c r="AQ1158" s="38"/>
    </row>
    <row r="1159" spans="7:43" ht="15" customHeight="1" x14ac:dyDescent="0.55000000000000004">
      <c r="G1159" s="39"/>
      <c r="H1159" s="38"/>
      <c r="I1159" s="38"/>
      <c r="J1159" s="38"/>
      <c r="K1159" s="38"/>
      <c r="L1159" s="38"/>
      <c r="M1159" s="38"/>
      <c r="N1159" s="38"/>
      <c r="O1159" s="38"/>
      <c r="P1159" s="38"/>
      <c r="Q1159" s="38"/>
      <c r="R1159" s="38"/>
      <c r="S1159" s="38"/>
      <c r="T1159" s="38"/>
      <c r="U1159" s="38"/>
      <c r="V1159" s="38"/>
      <c r="W1159" s="38"/>
      <c r="X1159" s="38"/>
      <c r="Y1159" s="38"/>
      <c r="Z1159" s="38"/>
      <c r="AA1159" s="38"/>
      <c r="AB1159" s="38"/>
      <c r="AC1159" s="38"/>
      <c r="AD1159" s="38"/>
      <c r="AE1159" s="38"/>
      <c r="AF1159" s="38"/>
      <c r="AG1159" s="38"/>
      <c r="AH1159" s="38"/>
      <c r="AI1159" s="38"/>
      <c r="AJ1159" s="38"/>
      <c r="AK1159" s="38"/>
      <c r="AL1159" s="38"/>
      <c r="AM1159" s="38"/>
      <c r="AN1159" s="38"/>
      <c r="AO1159" s="38"/>
      <c r="AP1159" s="38"/>
      <c r="AQ1159" s="38"/>
    </row>
    <row r="1160" spans="7:43" ht="15" customHeight="1" x14ac:dyDescent="0.55000000000000004">
      <c r="G1160" s="39"/>
      <c r="H1160" s="38"/>
      <c r="I1160" s="38"/>
      <c r="J1160" s="38"/>
      <c r="K1160" s="38"/>
      <c r="L1160" s="38"/>
      <c r="M1160" s="38"/>
      <c r="N1160" s="38"/>
      <c r="O1160" s="38"/>
      <c r="P1160" s="38"/>
      <c r="Q1160" s="38"/>
      <c r="R1160" s="38"/>
      <c r="S1160" s="38"/>
      <c r="T1160" s="38"/>
      <c r="U1160" s="38"/>
      <c r="V1160" s="38"/>
      <c r="W1160" s="38"/>
      <c r="X1160" s="38"/>
      <c r="Y1160" s="38"/>
      <c r="Z1160" s="38"/>
      <c r="AA1160" s="38"/>
      <c r="AB1160" s="38"/>
      <c r="AC1160" s="38"/>
      <c r="AD1160" s="38"/>
      <c r="AE1160" s="38"/>
      <c r="AF1160" s="38"/>
      <c r="AG1160" s="38"/>
      <c r="AH1160" s="38"/>
      <c r="AI1160" s="38"/>
      <c r="AJ1160" s="38"/>
      <c r="AK1160" s="38"/>
      <c r="AL1160" s="38"/>
      <c r="AM1160" s="38"/>
      <c r="AN1160" s="38"/>
      <c r="AO1160" s="38"/>
      <c r="AP1160" s="38"/>
      <c r="AQ1160" s="38"/>
    </row>
    <row r="1161" spans="7:43" ht="15" customHeight="1" x14ac:dyDescent="0.55000000000000004">
      <c r="G1161" s="39"/>
      <c r="H1161" s="38"/>
      <c r="I1161" s="38"/>
      <c r="J1161" s="38"/>
      <c r="K1161" s="38"/>
      <c r="L1161" s="38"/>
      <c r="M1161" s="38"/>
      <c r="N1161" s="38"/>
      <c r="O1161" s="38"/>
      <c r="P1161" s="38"/>
      <c r="Q1161" s="38"/>
      <c r="R1161" s="38"/>
      <c r="S1161" s="38"/>
      <c r="T1161" s="38"/>
      <c r="U1161" s="38"/>
      <c r="V1161" s="38"/>
      <c r="W1161" s="38"/>
      <c r="X1161" s="38"/>
      <c r="Y1161" s="38"/>
      <c r="Z1161" s="38"/>
      <c r="AA1161" s="38"/>
      <c r="AB1161" s="38"/>
      <c r="AC1161" s="38"/>
      <c r="AD1161" s="38"/>
      <c r="AE1161" s="38"/>
      <c r="AF1161" s="38"/>
      <c r="AG1161" s="38"/>
      <c r="AH1161" s="38"/>
      <c r="AI1161" s="38"/>
      <c r="AJ1161" s="38"/>
      <c r="AK1161" s="38"/>
      <c r="AL1161" s="38"/>
      <c r="AM1161" s="38"/>
      <c r="AN1161" s="38"/>
      <c r="AO1161" s="38"/>
      <c r="AP1161" s="38"/>
      <c r="AQ1161" s="38"/>
    </row>
    <row r="1162" spans="7:43" ht="15" customHeight="1" x14ac:dyDescent="0.55000000000000004">
      <c r="G1162" s="39"/>
      <c r="H1162" s="38"/>
      <c r="I1162" s="38"/>
      <c r="J1162" s="38"/>
      <c r="K1162" s="38"/>
      <c r="L1162" s="38"/>
      <c r="M1162" s="38"/>
      <c r="N1162" s="38"/>
      <c r="O1162" s="38"/>
      <c r="P1162" s="38"/>
      <c r="Q1162" s="38"/>
      <c r="R1162" s="38"/>
      <c r="S1162" s="38"/>
      <c r="T1162" s="38"/>
      <c r="U1162" s="38"/>
      <c r="V1162" s="38"/>
      <c r="W1162" s="38"/>
      <c r="X1162" s="38"/>
      <c r="Y1162" s="38"/>
      <c r="Z1162" s="38"/>
      <c r="AA1162" s="38"/>
      <c r="AB1162" s="38"/>
      <c r="AC1162" s="38"/>
      <c r="AD1162" s="38"/>
      <c r="AE1162" s="38"/>
      <c r="AF1162" s="38"/>
      <c r="AG1162" s="38"/>
      <c r="AH1162" s="38"/>
      <c r="AI1162" s="38"/>
      <c r="AJ1162" s="38"/>
      <c r="AK1162" s="38"/>
      <c r="AL1162" s="38"/>
      <c r="AM1162" s="38"/>
      <c r="AN1162" s="38"/>
      <c r="AO1162" s="38"/>
      <c r="AP1162" s="38"/>
      <c r="AQ1162" s="38"/>
    </row>
    <row r="1163" spans="7:43" ht="15" customHeight="1" x14ac:dyDescent="0.55000000000000004">
      <c r="G1163" s="39"/>
      <c r="H1163" s="38"/>
      <c r="I1163" s="38"/>
      <c r="J1163" s="38"/>
      <c r="K1163" s="38"/>
      <c r="L1163" s="38"/>
      <c r="M1163" s="38"/>
      <c r="N1163" s="38"/>
      <c r="O1163" s="38"/>
      <c r="P1163" s="38"/>
      <c r="Q1163" s="38"/>
      <c r="R1163" s="38"/>
      <c r="S1163" s="38"/>
      <c r="T1163" s="38"/>
      <c r="U1163" s="38"/>
      <c r="V1163" s="38"/>
      <c r="W1163" s="38"/>
      <c r="X1163" s="38"/>
      <c r="Y1163" s="38"/>
      <c r="Z1163" s="38"/>
      <c r="AA1163" s="38"/>
      <c r="AB1163" s="38"/>
      <c r="AC1163" s="38"/>
      <c r="AD1163" s="38"/>
      <c r="AE1163" s="38"/>
      <c r="AF1163" s="38"/>
      <c r="AG1163" s="38"/>
      <c r="AH1163" s="38"/>
      <c r="AI1163" s="38"/>
      <c r="AJ1163" s="38"/>
      <c r="AK1163" s="38"/>
      <c r="AL1163" s="38"/>
      <c r="AM1163" s="38"/>
      <c r="AN1163" s="38"/>
      <c r="AO1163" s="38"/>
      <c r="AP1163" s="38"/>
      <c r="AQ1163" s="38"/>
    </row>
    <row r="1164" spans="7:43" ht="15" customHeight="1" x14ac:dyDescent="0.55000000000000004">
      <c r="G1164" s="39"/>
      <c r="H1164" s="38"/>
      <c r="I1164" s="38"/>
      <c r="J1164" s="38"/>
      <c r="K1164" s="38"/>
      <c r="L1164" s="38"/>
      <c r="M1164" s="38"/>
      <c r="N1164" s="38"/>
      <c r="O1164" s="38"/>
      <c r="P1164" s="38"/>
      <c r="Q1164" s="38"/>
      <c r="R1164" s="38"/>
      <c r="S1164" s="38"/>
      <c r="T1164" s="38"/>
      <c r="U1164" s="38"/>
      <c r="V1164" s="38"/>
      <c r="W1164" s="38"/>
      <c r="X1164" s="38"/>
      <c r="Y1164" s="38"/>
      <c r="Z1164" s="38"/>
      <c r="AA1164" s="38"/>
      <c r="AB1164" s="38"/>
      <c r="AC1164" s="38"/>
      <c r="AD1164" s="38"/>
      <c r="AE1164" s="38"/>
      <c r="AF1164" s="38"/>
      <c r="AG1164" s="38"/>
      <c r="AH1164" s="38"/>
      <c r="AI1164" s="38"/>
      <c r="AJ1164" s="38"/>
      <c r="AK1164" s="38"/>
      <c r="AL1164" s="38"/>
      <c r="AM1164" s="38"/>
      <c r="AN1164" s="38"/>
      <c r="AO1164" s="38"/>
      <c r="AP1164" s="38"/>
      <c r="AQ1164" s="38"/>
    </row>
    <row r="1165" spans="7:43" ht="15" customHeight="1" x14ac:dyDescent="0.55000000000000004">
      <c r="G1165" s="39"/>
      <c r="H1165" s="38"/>
      <c r="I1165" s="38"/>
      <c r="J1165" s="38"/>
      <c r="K1165" s="38"/>
      <c r="L1165" s="38"/>
      <c r="M1165" s="38"/>
      <c r="N1165" s="38"/>
      <c r="O1165" s="38"/>
      <c r="P1165" s="38"/>
      <c r="Q1165" s="38"/>
      <c r="R1165" s="38"/>
      <c r="S1165" s="38"/>
      <c r="T1165" s="38"/>
      <c r="U1165" s="38"/>
      <c r="V1165" s="38"/>
      <c r="W1165" s="38"/>
      <c r="X1165" s="38"/>
      <c r="Y1165" s="38"/>
      <c r="Z1165" s="38"/>
      <c r="AA1165" s="38"/>
      <c r="AB1165" s="38"/>
      <c r="AC1165" s="38"/>
      <c r="AD1165" s="38"/>
      <c r="AE1165" s="38"/>
      <c r="AF1165" s="38"/>
      <c r="AG1165" s="38"/>
      <c r="AH1165" s="38"/>
      <c r="AI1165" s="38"/>
      <c r="AJ1165" s="38"/>
      <c r="AK1165" s="38"/>
      <c r="AL1165" s="38"/>
      <c r="AM1165" s="38"/>
      <c r="AN1165" s="38"/>
      <c r="AO1165" s="38"/>
      <c r="AP1165" s="38"/>
      <c r="AQ1165" s="38"/>
    </row>
    <row r="1166" spans="7:43" ht="15" customHeight="1" x14ac:dyDescent="0.55000000000000004">
      <c r="G1166" s="39"/>
      <c r="H1166" s="38"/>
      <c r="I1166" s="38"/>
      <c r="J1166" s="38"/>
      <c r="K1166" s="38"/>
      <c r="L1166" s="38"/>
      <c r="M1166" s="38"/>
      <c r="N1166" s="38"/>
      <c r="O1166" s="38"/>
      <c r="P1166" s="38"/>
      <c r="Q1166" s="38"/>
      <c r="R1166" s="38"/>
      <c r="S1166" s="38"/>
      <c r="T1166" s="38"/>
      <c r="U1166" s="38"/>
      <c r="V1166" s="38"/>
      <c r="W1166" s="38"/>
      <c r="X1166" s="38"/>
      <c r="Y1166" s="38"/>
      <c r="Z1166" s="38"/>
      <c r="AA1166" s="38"/>
      <c r="AB1166" s="38"/>
      <c r="AC1166" s="38"/>
      <c r="AD1166" s="38"/>
      <c r="AE1166" s="38"/>
      <c r="AF1166" s="38"/>
      <c r="AG1166" s="38"/>
      <c r="AH1166" s="38"/>
      <c r="AI1166" s="38"/>
      <c r="AJ1166" s="38"/>
      <c r="AK1166" s="38"/>
      <c r="AL1166" s="38"/>
      <c r="AM1166" s="38"/>
      <c r="AN1166" s="38"/>
      <c r="AO1166" s="38"/>
      <c r="AP1166" s="38"/>
      <c r="AQ1166" s="38"/>
    </row>
    <row r="1167" spans="7:43" ht="15" customHeight="1" x14ac:dyDescent="0.55000000000000004">
      <c r="G1167" s="39"/>
      <c r="H1167" s="38"/>
      <c r="I1167" s="38"/>
      <c r="J1167" s="38"/>
      <c r="K1167" s="38"/>
      <c r="L1167" s="38"/>
      <c r="M1167" s="38"/>
      <c r="N1167" s="38"/>
      <c r="O1167" s="38"/>
      <c r="P1167" s="38"/>
      <c r="Q1167" s="38"/>
      <c r="R1167" s="38"/>
      <c r="S1167" s="38"/>
      <c r="T1167" s="38"/>
      <c r="U1167" s="38"/>
      <c r="V1167" s="38"/>
      <c r="W1167" s="38"/>
      <c r="X1167" s="38"/>
      <c r="Y1167" s="38"/>
      <c r="Z1167" s="38"/>
      <c r="AA1167" s="38"/>
      <c r="AB1167" s="38"/>
      <c r="AC1167" s="38"/>
      <c r="AD1167" s="38"/>
      <c r="AE1167" s="38"/>
      <c r="AF1167" s="38"/>
      <c r="AG1167" s="38"/>
      <c r="AH1167" s="38"/>
      <c r="AI1167" s="38"/>
      <c r="AJ1167" s="38"/>
      <c r="AK1167" s="38"/>
      <c r="AL1167" s="38"/>
      <c r="AM1167" s="38"/>
      <c r="AN1167" s="38"/>
      <c r="AO1167" s="38"/>
      <c r="AP1167" s="38"/>
      <c r="AQ1167" s="38"/>
    </row>
    <row r="1168" spans="7:43" ht="15" customHeight="1" x14ac:dyDescent="0.55000000000000004">
      <c r="G1168" s="39"/>
      <c r="H1168" s="38"/>
      <c r="I1168" s="38"/>
      <c r="J1168" s="38"/>
      <c r="K1168" s="38"/>
      <c r="L1168" s="38"/>
      <c r="M1168" s="38"/>
      <c r="N1168" s="38"/>
      <c r="O1168" s="38"/>
      <c r="P1168" s="38"/>
      <c r="Q1168" s="38"/>
      <c r="R1168" s="38"/>
      <c r="S1168" s="38"/>
      <c r="T1168" s="38"/>
      <c r="U1168" s="38"/>
      <c r="V1168" s="38"/>
      <c r="W1168" s="38"/>
      <c r="X1168" s="38"/>
      <c r="Y1168" s="38"/>
      <c r="Z1168" s="38"/>
      <c r="AA1168" s="38"/>
      <c r="AB1168" s="38"/>
      <c r="AC1168" s="38"/>
      <c r="AD1168" s="38"/>
      <c r="AE1168" s="38"/>
      <c r="AF1168" s="38"/>
      <c r="AG1168" s="38"/>
      <c r="AH1168" s="38"/>
      <c r="AI1168" s="38"/>
      <c r="AJ1168" s="38"/>
      <c r="AK1168" s="38"/>
      <c r="AL1168" s="38"/>
      <c r="AM1168" s="38"/>
      <c r="AN1168" s="38"/>
      <c r="AO1168" s="38"/>
      <c r="AP1168" s="38"/>
      <c r="AQ1168" s="38"/>
    </row>
    <row r="1169" spans="7:43" ht="15" customHeight="1" x14ac:dyDescent="0.55000000000000004">
      <c r="G1169" s="39"/>
      <c r="H1169" s="38"/>
      <c r="I1169" s="38"/>
      <c r="J1169" s="38"/>
      <c r="K1169" s="38"/>
      <c r="L1169" s="38"/>
      <c r="M1169" s="38"/>
      <c r="N1169" s="38"/>
      <c r="O1169" s="38"/>
      <c r="P1169" s="38"/>
      <c r="Q1169" s="38"/>
      <c r="R1169" s="38"/>
      <c r="S1169" s="38"/>
      <c r="T1169" s="38"/>
      <c r="U1169" s="38"/>
      <c r="V1169" s="38"/>
      <c r="W1169" s="38"/>
      <c r="X1169" s="38"/>
      <c r="Y1169" s="38"/>
      <c r="Z1169" s="38"/>
      <c r="AA1169" s="38"/>
      <c r="AB1169" s="38"/>
      <c r="AC1169" s="38"/>
      <c r="AD1169" s="38"/>
      <c r="AE1169" s="38"/>
      <c r="AF1169" s="38"/>
      <c r="AG1169" s="38"/>
      <c r="AH1169" s="38"/>
      <c r="AI1169" s="38"/>
      <c r="AJ1169" s="38"/>
      <c r="AK1169" s="38"/>
      <c r="AL1169" s="38"/>
      <c r="AM1169" s="38"/>
      <c r="AN1169" s="38"/>
      <c r="AO1169" s="38"/>
      <c r="AP1169" s="38"/>
      <c r="AQ1169" s="38"/>
    </row>
    <row r="1170" spans="7:43" ht="15" customHeight="1" x14ac:dyDescent="0.55000000000000004">
      <c r="G1170" s="39"/>
      <c r="H1170" s="38"/>
      <c r="I1170" s="38"/>
      <c r="J1170" s="38"/>
      <c r="K1170" s="38"/>
      <c r="L1170" s="38"/>
      <c r="M1170" s="38"/>
      <c r="N1170" s="38"/>
      <c r="O1170" s="38"/>
      <c r="P1170" s="38"/>
      <c r="Q1170" s="38"/>
      <c r="R1170" s="38"/>
      <c r="S1170" s="38"/>
      <c r="T1170" s="38"/>
      <c r="U1170" s="38"/>
      <c r="V1170" s="38"/>
      <c r="W1170" s="38"/>
      <c r="X1170" s="38"/>
      <c r="Y1170" s="38"/>
      <c r="Z1170" s="38"/>
      <c r="AA1170" s="38"/>
      <c r="AB1170" s="38"/>
      <c r="AC1170" s="38"/>
      <c r="AD1170" s="38"/>
      <c r="AE1170" s="38"/>
      <c r="AF1170" s="38"/>
      <c r="AG1170" s="38"/>
      <c r="AH1170" s="38"/>
      <c r="AI1170" s="38"/>
      <c r="AJ1170" s="38"/>
      <c r="AK1170" s="38"/>
      <c r="AL1170" s="38"/>
      <c r="AM1170" s="38"/>
      <c r="AN1170" s="38"/>
      <c r="AO1170" s="38"/>
      <c r="AP1170" s="38"/>
      <c r="AQ1170" s="38"/>
    </row>
    <row r="1171" spans="7:43" ht="15" customHeight="1" x14ac:dyDescent="0.55000000000000004">
      <c r="G1171" s="39"/>
      <c r="H1171" s="38"/>
      <c r="I1171" s="38"/>
      <c r="J1171" s="38"/>
      <c r="K1171" s="38"/>
      <c r="L1171" s="38"/>
      <c r="M1171" s="38"/>
      <c r="N1171" s="38"/>
      <c r="O1171" s="38"/>
      <c r="P1171" s="38"/>
      <c r="Q1171" s="38"/>
      <c r="R1171" s="38"/>
      <c r="S1171" s="38"/>
      <c r="T1171" s="38"/>
      <c r="U1171" s="38"/>
      <c r="V1171" s="38"/>
      <c r="W1171" s="38"/>
      <c r="X1171" s="38"/>
      <c r="Y1171" s="38"/>
      <c r="Z1171" s="38"/>
      <c r="AA1171" s="38"/>
      <c r="AB1171" s="38"/>
      <c r="AC1171" s="38"/>
      <c r="AD1171" s="38"/>
      <c r="AE1171" s="38"/>
      <c r="AF1171" s="38"/>
      <c r="AG1171" s="38"/>
      <c r="AH1171" s="38"/>
      <c r="AI1171" s="38"/>
      <c r="AJ1171" s="38"/>
      <c r="AK1171" s="38"/>
      <c r="AL1171" s="38"/>
      <c r="AM1171" s="38"/>
      <c r="AN1171" s="38"/>
      <c r="AO1171" s="38"/>
      <c r="AP1171" s="38"/>
      <c r="AQ1171" s="38"/>
    </row>
    <row r="1172" spans="7:43" ht="15" customHeight="1" x14ac:dyDescent="0.55000000000000004">
      <c r="G1172" s="39"/>
      <c r="H1172" s="38"/>
      <c r="I1172" s="38"/>
      <c r="J1172" s="38"/>
      <c r="K1172" s="38"/>
      <c r="L1172" s="38"/>
      <c r="M1172" s="38"/>
      <c r="N1172" s="38"/>
      <c r="O1172" s="38"/>
      <c r="P1172" s="38"/>
      <c r="Q1172" s="38"/>
      <c r="R1172" s="38"/>
      <c r="S1172" s="38"/>
      <c r="T1172" s="38"/>
      <c r="U1172" s="38"/>
      <c r="V1172" s="38"/>
      <c r="W1172" s="38"/>
      <c r="X1172" s="38"/>
      <c r="Y1172" s="38"/>
      <c r="Z1172" s="38"/>
      <c r="AA1172" s="38"/>
      <c r="AB1172" s="38"/>
      <c r="AC1172" s="38"/>
      <c r="AD1172" s="38"/>
      <c r="AE1172" s="38"/>
      <c r="AF1172" s="38"/>
      <c r="AG1172" s="38"/>
      <c r="AH1172" s="38"/>
      <c r="AI1172" s="38"/>
      <c r="AJ1172" s="38"/>
      <c r="AK1172" s="38"/>
      <c r="AL1172" s="38"/>
      <c r="AM1172" s="38"/>
      <c r="AN1172" s="38"/>
      <c r="AO1172" s="38"/>
      <c r="AP1172" s="38"/>
      <c r="AQ1172" s="38"/>
    </row>
    <row r="1173" spans="7:43" ht="15" customHeight="1" x14ac:dyDescent="0.55000000000000004">
      <c r="G1173" s="39"/>
      <c r="H1173" s="38"/>
      <c r="I1173" s="38"/>
      <c r="J1173" s="38"/>
      <c r="K1173" s="38"/>
      <c r="L1173" s="38"/>
      <c r="M1173" s="38"/>
      <c r="N1173" s="38"/>
      <c r="O1173" s="38"/>
      <c r="P1173" s="38"/>
      <c r="Q1173" s="38"/>
      <c r="R1173" s="38"/>
      <c r="S1173" s="38"/>
      <c r="T1173" s="38"/>
      <c r="U1173" s="38"/>
      <c r="V1173" s="38"/>
      <c r="W1173" s="38"/>
      <c r="X1173" s="38"/>
      <c r="Y1173" s="38"/>
      <c r="Z1173" s="38"/>
      <c r="AA1173" s="38"/>
      <c r="AB1173" s="38"/>
      <c r="AC1173" s="38"/>
      <c r="AD1173" s="38"/>
      <c r="AE1173" s="38"/>
      <c r="AF1173" s="38"/>
      <c r="AG1173" s="38"/>
      <c r="AH1173" s="38"/>
      <c r="AI1173" s="38"/>
      <c r="AJ1173" s="38"/>
      <c r="AK1173" s="38"/>
      <c r="AL1173" s="38"/>
      <c r="AM1173" s="38"/>
      <c r="AN1173" s="38"/>
      <c r="AO1173" s="38"/>
      <c r="AP1173" s="38"/>
      <c r="AQ1173" s="38"/>
    </row>
    <row r="1174" spans="7:43" ht="15" customHeight="1" x14ac:dyDescent="0.55000000000000004">
      <c r="G1174" s="39"/>
      <c r="H1174" s="38"/>
      <c r="I1174" s="38"/>
      <c r="J1174" s="38"/>
      <c r="K1174" s="38"/>
      <c r="L1174" s="38"/>
      <c r="M1174" s="38"/>
      <c r="N1174" s="38"/>
      <c r="O1174" s="38"/>
      <c r="P1174" s="38"/>
      <c r="Q1174" s="38"/>
      <c r="R1174" s="38"/>
      <c r="S1174" s="38"/>
      <c r="T1174" s="38"/>
      <c r="U1174" s="38"/>
      <c r="V1174" s="38"/>
      <c r="W1174" s="38"/>
      <c r="X1174" s="38"/>
      <c r="Y1174" s="38"/>
      <c r="Z1174" s="38"/>
      <c r="AA1174" s="38"/>
      <c r="AB1174" s="38"/>
      <c r="AC1174" s="38"/>
      <c r="AD1174" s="38"/>
      <c r="AE1174" s="38"/>
      <c r="AF1174" s="38"/>
      <c r="AG1174" s="38"/>
      <c r="AH1174" s="38"/>
      <c r="AI1174" s="38"/>
      <c r="AJ1174" s="38"/>
      <c r="AK1174" s="38"/>
      <c r="AL1174" s="38"/>
      <c r="AM1174" s="38"/>
      <c r="AN1174" s="38"/>
      <c r="AO1174" s="38"/>
      <c r="AP1174" s="38"/>
      <c r="AQ1174" s="38"/>
    </row>
    <row r="1175" spans="7:43" ht="15" customHeight="1" x14ac:dyDescent="0.55000000000000004">
      <c r="G1175" s="39"/>
      <c r="H1175" s="38"/>
      <c r="I1175" s="38"/>
      <c r="J1175" s="38"/>
      <c r="K1175" s="38"/>
      <c r="L1175" s="38"/>
      <c r="M1175" s="38"/>
      <c r="N1175" s="38"/>
      <c r="O1175" s="38"/>
      <c r="P1175" s="38"/>
      <c r="Q1175" s="38"/>
      <c r="R1175" s="38"/>
      <c r="S1175" s="38"/>
      <c r="T1175" s="38"/>
      <c r="U1175" s="38"/>
      <c r="V1175" s="38"/>
      <c r="W1175" s="38"/>
      <c r="X1175" s="38"/>
      <c r="Y1175" s="38"/>
      <c r="Z1175" s="38"/>
      <c r="AA1175" s="38"/>
      <c r="AB1175" s="38"/>
      <c r="AC1175" s="38"/>
      <c r="AD1175" s="38"/>
      <c r="AE1175" s="38"/>
      <c r="AF1175" s="38"/>
      <c r="AG1175" s="38"/>
      <c r="AH1175" s="38"/>
      <c r="AI1175" s="38"/>
      <c r="AJ1175" s="38"/>
      <c r="AK1175" s="38"/>
      <c r="AL1175" s="38"/>
      <c r="AM1175" s="38"/>
      <c r="AN1175" s="38"/>
      <c r="AO1175" s="38"/>
      <c r="AP1175" s="38"/>
      <c r="AQ1175" s="38"/>
    </row>
    <row r="1176" spans="7:43" ht="15" customHeight="1" x14ac:dyDescent="0.55000000000000004">
      <c r="G1176" s="39"/>
      <c r="H1176" s="38"/>
      <c r="I1176" s="38"/>
      <c r="J1176" s="38"/>
      <c r="K1176" s="38"/>
      <c r="L1176" s="38"/>
      <c r="M1176" s="38"/>
      <c r="N1176" s="38"/>
      <c r="O1176" s="38"/>
      <c r="P1176" s="38"/>
      <c r="Q1176" s="38"/>
      <c r="R1176" s="38"/>
      <c r="S1176" s="38"/>
      <c r="T1176" s="38"/>
      <c r="U1176" s="38"/>
      <c r="V1176" s="38"/>
      <c r="W1176" s="38"/>
      <c r="X1176" s="38"/>
      <c r="Y1176" s="38"/>
      <c r="Z1176" s="38"/>
      <c r="AA1176" s="38"/>
      <c r="AB1176" s="38"/>
      <c r="AC1176" s="38"/>
      <c r="AD1176" s="38"/>
      <c r="AE1176" s="38"/>
      <c r="AF1176" s="38"/>
      <c r="AG1176" s="38"/>
      <c r="AH1176" s="38"/>
      <c r="AI1176" s="38"/>
      <c r="AJ1176" s="38"/>
      <c r="AK1176" s="38"/>
      <c r="AL1176" s="38"/>
      <c r="AM1176" s="38"/>
      <c r="AN1176" s="38"/>
      <c r="AO1176" s="38"/>
      <c r="AP1176" s="38"/>
      <c r="AQ1176" s="38"/>
    </row>
    <row r="1177" spans="7:43" ht="15" customHeight="1" x14ac:dyDescent="0.55000000000000004">
      <c r="G1177" s="39"/>
      <c r="H1177" s="38"/>
      <c r="I1177" s="38"/>
      <c r="J1177" s="38"/>
      <c r="K1177" s="38"/>
      <c r="L1177" s="38"/>
      <c r="M1177" s="38"/>
      <c r="N1177" s="38"/>
      <c r="O1177" s="38"/>
      <c r="P1177" s="38"/>
      <c r="Q1177" s="38"/>
      <c r="R1177" s="38"/>
      <c r="S1177" s="38"/>
      <c r="T1177" s="38"/>
      <c r="U1177" s="38"/>
      <c r="V1177" s="38"/>
      <c r="W1177" s="38"/>
      <c r="X1177" s="38"/>
      <c r="Y1177" s="38"/>
      <c r="Z1177" s="38"/>
      <c r="AA1177" s="38"/>
      <c r="AB1177" s="38"/>
      <c r="AC1177" s="38"/>
      <c r="AD1177" s="38"/>
      <c r="AE1177" s="38"/>
      <c r="AF1177" s="38"/>
      <c r="AG1177" s="38"/>
      <c r="AH1177" s="38"/>
      <c r="AI1177" s="38"/>
      <c r="AJ1177" s="38"/>
      <c r="AK1177" s="38"/>
      <c r="AL1177" s="38"/>
      <c r="AM1177" s="38"/>
      <c r="AN1177" s="38"/>
      <c r="AO1177" s="38"/>
      <c r="AP1177" s="38"/>
      <c r="AQ1177" s="38"/>
    </row>
    <row r="1178" spans="7:43" ht="15" customHeight="1" x14ac:dyDescent="0.55000000000000004">
      <c r="G1178" s="39"/>
      <c r="H1178" s="38"/>
      <c r="I1178" s="38"/>
      <c r="J1178" s="38"/>
      <c r="K1178" s="38"/>
      <c r="L1178" s="38"/>
      <c r="M1178" s="38"/>
      <c r="N1178" s="38"/>
      <c r="O1178" s="38"/>
      <c r="P1178" s="38"/>
      <c r="Q1178" s="38"/>
      <c r="R1178" s="38"/>
      <c r="S1178" s="38"/>
      <c r="T1178" s="38"/>
      <c r="U1178" s="38"/>
      <c r="V1178" s="38"/>
      <c r="W1178" s="38"/>
      <c r="X1178" s="38"/>
      <c r="Y1178" s="38"/>
      <c r="Z1178" s="38"/>
      <c r="AA1178" s="38"/>
      <c r="AB1178" s="38"/>
      <c r="AC1178" s="38"/>
      <c r="AD1178" s="38"/>
      <c r="AE1178" s="38"/>
      <c r="AF1178" s="38"/>
      <c r="AG1178" s="38"/>
      <c r="AH1178" s="38"/>
      <c r="AI1178" s="38"/>
      <c r="AJ1178" s="38"/>
      <c r="AK1178" s="38"/>
      <c r="AL1178" s="38"/>
      <c r="AM1178" s="38"/>
      <c r="AN1178" s="38"/>
      <c r="AO1178" s="38"/>
      <c r="AP1178" s="38"/>
      <c r="AQ1178" s="38"/>
    </row>
    <row r="1179" spans="7:43" ht="15" customHeight="1" x14ac:dyDescent="0.55000000000000004">
      <c r="G1179" s="39"/>
      <c r="H1179" s="38"/>
      <c r="I1179" s="38"/>
      <c r="J1179" s="38"/>
      <c r="K1179" s="38"/>
      <c r="L1179" s="38"/>
      <c r="M1179" s="38"/>
      <c r="N1179" s="38"/>
      <c r="O1179" s="38"/>
      <c r="P1179" s="38"/>
      <c r="Q1179" s="38"/>
      <c r="R1179" s="38"/>
      <c r="S1179" s="38"/>
      <c r="T1179" s="38"/>
      <c r="U1179" s="38"/>
      <c r="V1179" s="38"/>
      <c r="W1179" s="38"/>
      <c r="X1179" s="38"/>
      <c r="Y1179" s="38"/>
      <c r="Z1179" s="38"/>
      <c r="AA1179" s="38"/>
      <c r="AB1179" s="38"/>
      <c r="AC1179" s="38"/>
      <c r="AD1179" s="38"/>
      <c r="AE1179" s="38"/>
      <c r="AF1179" s="38"/>
      <c r="AG1179" s="38"/>
      <c r="AH1179" s="38"/>
      <c r="AI1179" s="38"/>
      <c r="AJ1179" s="38"/>
      <c r="AK1179" s="38"/>
      <c r="AL1179" s="38"/>
      <c r="AM1179" s="38"/>
      <c r="AN1179" s="38"/>
      <c r="AO1179" s="38"/>
      <c r="AP1179" s="38"/>
      <c r="AQ1179" s="38"/>
    </row>
    <row r="1180" spans="7:43" ht="15" customHeight="1" x14ac:dyDescent="0.55000000000000004">
      <c r="G1180" s="39"/>
      <c r="H1180" s="38"/>
      <c r="I1180" s="38"/>
      <c r="J1180" s="38"/>
      <c r="K1180" s="38"/>
      <c r="L1180" s="38"/>
      <c r="M1180" s="38"/>
      <c r="N1180" s="38"/>
      <c r="O1180" s="38"/>
      <c r="P1180" s="38"/>
      <c r="Q1180" s="38"/>
      <c r="R1180" s="38"/>
      <c r="S1180" s="38"/>
      <c r="T1180" s="38"/>
      <c r="U1180" s="38"/>
      <c r="V1180" s="38"/>
      <c r="W1180" s="38"/>
      <c r="X1180" s="38"/>
      <c r="Y1180" s="38"/>
      <c r="Z1180" s="38"/>
      <c r="AA1180" s="38"/>
      <c r="AB1180" s="38"/>
      <c r="AC1180" s="38"/>
      <c r="AD1180" s="38"/>
      <c r="AE1180" s="38"/>
      <c r="AF1180" s="38"/>
      <c r="AG1180" s="38"/>
      <c r="AH1180" s="38"/>
      <c r="AI1180" s="38"/>
      <c r="AJ1180" s="38"/>
      <c r="AK1180" s="38"/>
      <c r="AL1180" s="38"/>
      <c r="AM1180" s="38"/>
      <c r="AN1180" s="38"/>
      <c r="AO1180" s="38"/>
      <c r="AP1180" s="38"/>
      <c r="AQ1180" s="38"/>
    </row>
    <row r="1181" spans="7:43" ht="15" customHeight="1" x14ac:dyDescent="0.55000000000000004">
      <c r="G1181" s="39"/>
      <c r="H1181" s="38"/>
      <c r="I1181" s="38"/>
      <c r="J1181" s="38"/>
      <c r="K1181" s="38"/>
      <c r="L1181" s="38"/>
      <c r="M1181" s="38"/>
      <c r="N1181" s="38"/>
      <c r="O1181" s="38"/>
      <c r="P1181" s="38"/>
      <c r="Q1181" s="38"/>
      <c r="R1181" s="38"/>
      <c r="S1181" s="38"/>
      <c r="T1181" s="38"/>
      <c r="U1181" s="38"/>
      <c r="V1181" s="38"/>
      <c r="W1181" s="38"/>
      <c r="X1181" s="38"/>
      <c r="Y1181" s="38"/>
      <c r="Z1181" s="38"/>
      <c r="AA1181" s="38"/>
      <c r="AB1181" s="38"/>
      <c r="AC1181" s="38"/>
      <c r="AD1181" s="38"/>
      <c r="AE1181" s="38"/>
      <c r="AF1181" s="38"/>
      <c r="AG1181" s="38"/>
      <c r="AH1181" s="38"/>
      <c r="AI1181" s="38"/>
      <c r="AJ1181" s="38"/>
      <c r="AK1181" s="38"/>
      <c r="AL1181" s="38"/>
      <c r="AM1181" s="38"/>
      <c r="AN1181" s="38"/>
      <c r="AO1181" s="38"/>
      <c r="AP1181" s="38"/>
      <c r="AQ1181" s="38"/>
    </row>
    <row r="1182" spans="7:43" ht="15" customHeight="1" x14ac:dyDescent="0.55000000000000004">
      <c r="G1182" s="39"/>
      <c r="H1182" s="38"/>
      <c r="I1182" s="38"/>
      <c r="J1182" s="38"/>
      <c r="K1182" s="38"/>
      <c r="L1182" s="38"/>
      <c r="M1182" s="38"/>
      <c r="N1182" s="38"/>
      <c r="O1182" s="38"/>
      <c r="P1182" s="38"/>
      <c r="Q1182" s="38"/>
      <c r="R1182" s="38"/>
      <c r="S1182" s="38"/>
      <c r="T1182" s="38"/>
      <c r="U1182" s="38"/>
      <c r="V1182" s="38"/>
      <c r="W1182" s="38"/>
      <c r="X1182" s="38"/>
      <c r="Y1182" s="38"/>
      <c r="Z1182" s="38"/>
      <c r="AA1182" s="38"/>
      <c r="AB1182" s="38"/>
      <c r="AC1182" s="38"/>
      <c r="AD1182" s="38"/>
      <c r="AE1182" s="38"/>
      <c r="AF1182" s="38"/>
      <c r="AG1182" s="38"/>
      <c r="AH1182" s="38"/>
      <c r="AI1182" s="38"/>
      <c r="AJ1182" s="38"/>
      <c r="AK1182" s="38"/>
      <c r="AL1182" s="38"/>
      <c r="AM1182" s="38"/>
      <c r="AN1182" s="38"/>
      <c r="AO1182" s="38"/>
      <c r="AP1182" s="38"/>
      <c r="AQ1182" s="38"/>
    </row>
    <row r="1183" spans="7:43" ht="15" customHeight="1" x14ac:dyDescent="0.55000000000000004">
      <c r="G1183" s="39"/>
      <c r="H1183" s="38"/>
      <c r="I1183" s="38"/>
      <c r="J1183" s="38"/>
      <c r="K1183" s="38"/>
      <c r="L1183" s="38"/>
      <c r="M1183" s="38"/>
      <c r="N1183" s="38"/>
      <c r="O1183" s="38"/>
      <c r="P1183" s="38"/>
      <c r="Q1183" s="38"/>
      <c r="R1183" s="38"/>
      <c r="S1183" s="38"/>
      <c r="T1183" s="38"/>
      <c r="U1183" s="38"/>
      <c r="V1183" s="38"/>
      <c r="W1183" s="38"/>
      <c r="X1183" s="38"/>
      <c r="Y1183" s="38"/>
      <c r="Z1183" s="38"/>
      <c r="AA1183" s="38"/>
      <c r="AB1183" s="38"/>
      <c r="AC1183" s="38"/>
      <c r="AD1183" s="38"/>
      <c r="AE1183" s="38"/>
      <c r="AF1183" s="38"/>
      <c r="AG1183" s="38"/>
      <c r="AH1183" s="38"/>
      <c r="AI1183" s="38"/>
      <c r="AJ1183" s="38"/>
      <c r="AK1183" s="38"/>
      <c r="AL1183" s="38"/>
      <c r="AM1183" s="38"/>
      <c r="AN1183" s="38"/>
      <c r="AO1183" s="38"/>
      <c r="AP1183" s="38"/>
      <c r="AQ1183" s="38"/>
    </row>
    <row r="1184" spans="7:43" ht="15" customHeight="1" x14ac:dyDescent="0.55000000000000004">
      <c r="G1184" s="39"/>
      <c r="H1184" s="38"/>
      <c r="I1184" s="38"/>
      <c r="J1184" s="38"/>
      <c r="K1184" s="38"/>
      <c r="L1184" s="38"/>
      <c r="M1184" s="38"/>
      <c r="N1184" s="38"/>
      <c r="O1184" s="38"/>
      <c r="P1184" s="38"/>
      <c r="Q1184" s="38"/>
      <c r="R1184" s="38"/>
      <c r="S1184" s="38"/>
      <c r="T1184" s="38"/>
      <c r="U1184" s="38"/>
      <c r="V1184" s="38"/>
      <c r="W1184" s="38"/>
      <c r="X1184" s="38"/>
      <c r="Y1184" s="38"/>
      <c r="Z1184" s="38"/>
      <c r="AA1184" s="38"/>
      <c r="AB1184" s="38"/>
      <c r="AC1184" s="38"/>
      <c r="AD1184" s="38"/>
      <c r="AE1184" s="38"/>
      <c r="AF1184" s="38"/>
      <c r="AG1184" s="38"/>
      <c r="AH1184" s="38"/>
      <c r="AI1184" s="38"/>
      <c r="AJ1184" s="38"/>
      <c r="AK1184" s="38"/>
      <c r="AL1184" s="38"/>
      <c r="AM1184" s="38"/>
      <c r="AN1184" s="38"/>
      <c r="AO1184" s="38"/>
      <c r="AP1184" s="38"/>
      <c r="AQ1184" s="38"/>
    </row>
    <row r="1185" spans="7:43" ht="15" customHeight="1" x14ac:dyDescent="0.55000000000000004">
      <c r="G1185" s="39"/>
      <c r="H1185" s="38"/>
      <c r="I1185" s="38"/>
      <c r="J1185" s="38"/>
      <c r="K1185" s="38"/>
      <c r="L1185" s="38"/>
      <c r="M1185" s="38"/>
      <c r="N1185" s="38"/>
      <c r="O1185" s="38"/>
      <c r="P1185" s="38"/>
      <c r="Q1185" s="38"/>
      <c r="R1185" s="38"/>
      <c r="S1185" s="38"/>
      <c r="T1185" s="38"/>
      <c r="U1185" s="38"/>
      <c r="V1185" s="38"/>
      <c r="W1185" s="38"/>
      <c r="X1185" s="38"/>
      <c r="Y1185" s="38"/>
      <c r="Z1185" s="38"/>
      <c r="AA1185" s="38"/>
      <c r="AB1185" s="38"/>
      <c r="AC1185" s="38"/>
      <c r="AD1185" s="38"/>
      <c r="AE1185" s="38"/>
      <c r="AF1185" s="38"/>
      <c r="AG1185" s="38"/>
      <c r="AH1185" s="38"/>
      <c r="AI1185" s="38"/>
      <c r="AJ1185" s="38"/>
      <c r="AK1185" s="38"/>
      <c r="AL1185" s="38"/>
      <c r="AM1185" s="38"/>
      <c r="AN1185" s="38"/>
      <c r="AO1185" s="38"/>
      <c r="AP1185" s="38"/>
      <c r="AQ1185" s="38"/>
    </row>
    <row r="1186" spans="7:43" ht="15" customHeight="1" x14ac:dyDescent="0.55000000000000004">
      <c r="G1186" s="39"/>
      <c r="H1186" s="38"/>
      <c r="I1186" s="38"/>
      <c r="J1186" s="38"/>
      <c r="K1186" s="38"/>
      <c r="L1186" s="38"/>
      <c r="M1186" s="38"/>
      <c r="N1186" s="38"/>
      <c r="O1186" s="38"/>
      <c r="P1186" s="38"/>
      <c r="Q1186" s="38"/>
      <c r="R1186" s="38"/>
      <c r="S1186" s="38"/>
      <c r="T1186" s="38"/>
      <c r="U1186" s="38"/>
      <c r="V1186" s="38"/>
      <c r="W1186" s="38"/>
      <c r="X1186" s="38"/>
      <c r="Y1186" s="38"/>
      <c r="Z1186" s="38"/>
      <c r="AA1186" s="38"/>
      <c r="AB1186" s="38"/>
      <c r="AC1186" s="38"/>
      <c r="AD1186" s="38"/>
      <c r="AE1186" s="38"/>
      <c r="AF1186" s="38"/>
      <c r="AG1186" s="38"/>
      <c r="AH1186" s="38"/>
      <c r="AI1186" s="38"/>
      <c r="AJ1186" s="38"/>
      <c r="AK1186" s="38"/>
      <c r="AL1186" s="38"/>
      <c r="AM1186" s="38"/>
      <c r="AN1186" s="38"/>
      <c r="AO1186" s="38"/>
      <c r="AP1186" s="38"/>
      <c r="AQ1186" s="38"/>
    </row>
    <row r="1187" spans="7:43" ht="15" customHeight="1" x14ac:dyDescent="0.55000000000000004">
      <c r="G1187" s="39"/>
      <c r="H1187" s="38"/>
      <c r="I1187" s="38"/>
      <c r="J1187" s="38"/>
      <c r="K1187" s="38"/>
      <c r="L1187" s="38"/>
      <c r="M1187" s="38"/>
      <c r="N1187" s="38"/>
      <c r="O1187" s="38"/>
      <c r="P1187" s="38"/>
      <c r="Q1187" s="38"/>
      <c r="R1187" s="38"/>
      <c r="S1187" s="38"/>
      <c r="T1187" s="38"/>
      <c r="U1187" s="38"/>
      <c r="V1187" s="38"/>
      <c r="W1187" s="38"/>
      <c r="X1187" s="38"/>
      <c r="Y1187" s="38"/>
      <c r="Z1187" s="38"/>
      <c r="AA1187" s="38"/>
      <c r="AB1187" s="38"/>
      <c r="AC1187" s="38"/>
      <c r="AD1187" s="38"/>
      <c r="AE1187" s="38"/>
      <c r="AF1187" s="38"/>
      <c r="AG1187" s="38"/>
      <c r="AH1187" s="38"/>
      <c r="AI1187" s="38"/>
      <c r="AJ1187" s="38"/>
      <c r="AK1187" s="38"/>
      <c r="AL1187" s="38"/>
      <c r="AM1187" s="38"/>
      <c r="AN1187" s="38"/>
      <c r="AO1187" s="38"/>
      <c r="AP1187" s="38"/>
      <c r="AQ1187" s="38"/>
    </row>
    <row r="1188" spans="7:43" ht="15" customHeight="1" x14ac:dyDescent="0.55000000000000004">
      <c r="G1188" s="39"/>
      <c r="H1188" s="38"/>
      <c r="I1188" s="38"/>
      <c r="J1188" s="38"/>
      <c r="K1188" s="38"/>
      <c r="L1188" s="38"/>
      <c r="M1188" s="38"/>
      <c r="N1188" s="38"/>
      <c r="O1188" s="38"/>
      <c r="P1188" s="38"/>
      <c r="Q1188" s="38"/>
      <c r="R1188" s="38"/>
      <c r="S1188" s="38"/>
      <c r="T1188" s="38"/>
      <c r="U1188" s="38"/>
      <c r="V1188" s="38"/>
      <c r="W1188" s="38"/>
      <c r="X1188" s="38"/>
      <c r="Y1188" s="38"/>
      <c r="Z1188" s="38"/>
      <c r="AA1188" s="38"/>
      <c r="AB1188" s="38"/>
      <c r="AC1188" s="38"/>
      <c r="AD1188" s="38"/>
      <c r="AE1188" s="38"/>
      <c r="AF1188" s="38"/>
      <c r="AG1188" s="38"/>
      <c r="AH1188" s="38"/>
      <c r="AI1188" s="38"/>
      <c r="AJ1188" s="38"/>
      <c r="AK1188" s="38"/>
      <c r="AL1188" s="38"/>
      <c r="AM1188" s="38"/>
      <c r="AN1188" s="38"/>
      <c r="AO1188" s="38"/>
      <c r="AP1188" s="38"/>
      <c r="AQ1188" s="38"/>
    </row>
    <row r="1189" spans="7:43" ht="15" customHeight="1" x14ac:dyDescent="0.55000000000000004">
      <c r="G1189" s="46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0"/>
      <c r="AD1189" s="10"/>
      <c r="AE1189" s="10"/>
      <c r="AF1189" s="10"/>
      <c r="AG1189" s="10"/>
      <c r="AH1189" s="10"/>
      <c r="AI1189" s="10"/>
      <c r="AJ1189" s="10"/>
      <c r="AK1189" s="10"/>
      <c r="AL1189" s="10"/>
      <c r="AM1189" s="10"/>
      <c r="AN1189" s="10"/>
      <c r="AO1189" s="10"/>
      <c r="AP1189" s="10"/>
      <c r="AQ1189" s="10"/>
    </row>
    <row r="1190" spans="7:43" ht="15" customHeight="1" x14ac:dyDescent="0.55000000000000004">
      <c r="G1190" s="46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0"/>
      <c r="AD1190" s="10"/>
      <c r="AE1190" s="10"/>
      <c r="AF1190" s="10"/>
      <c r="AG1190" s="10"/>
      <c r="AH1190" s="10"/>
      <c r="AI1190" s="10"/>
      <c r="AJ1190" s="10"/>
      <c r="AK1190" s="10"/>
      <c r="AL1190" s="10"/>
      <c r="AM1190" s="10"/>
      <c r="AN1190" s="10"/>
      <c r="AO1190" s="10"/>
      <c r="AP1190" s="10"/>
      <c r="AQ1190" s="10"/>
    </row>
    <row r="1191" spans="7:43" ht="15" customHeight="1" x14ac:dyDescent="0.55000000000000004">
      <c r="G1191" s="46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0"/>
      <c r="AD1191" s="10"/>
      <c r="AE1191" s="10"/>
      <c r="AF1191" s="10"/>
      <c r="AG1191" s="10"/>
      <c r="AH1191" s="10"/>
      <c r="AI1191" s="10"/>
      <c r="AJ1191" s="10"/>
      <c r="AK1191" s="10"/>
      <c r="AL1191" s="10"/>
      <c r="AM1191" s="10"/>
      <c r="AN1191" s="10"/>
      <c r="AO1191" s="10"/>
      <c r="AP1191" s="10"/>
      <c r="AQ1191" s="10"/>
    </row>
    <row r="1192" spans="7:43" ht="15" customHeight="1" x14ac:dyDescent="0.55000000000000004">
      <c r="G1192" s="46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0"/>
      <c r="AD1192" s="10"/>
      <c r="AE1192" s="10"/>
      <c r="AF1192" s="10"/>
      <c r="AG1192" s="10"/>
      <c r="AH1192" s="10"/>
      <c r="AI1192" s="10"/>
      <c r="AJ1192" s="10"/>
      <c r="AK1192" s="10"/>
      <c r="AL1192" s="10"/>
      <c r="AM1192" s="10"/>
      <c r="AN1192" s="10"/>
      <c r="AO1192" s="10"/>
      <c r="AP1192" s="10"/>
      <c r="AQ1192" s="10"/>
    </row>
    <row r="1193" spans="7:43" ht="15" customHeight="1" x14ac:dyDescent="0.55000000000000004">
      <c r="G1193" s="46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0"/>
      <c r="AD1193" s="10"/>
      <c r="AE1193" s="10"/>
      <c r="AF1193" s="10"/>
      <c r="AG1193" s="10"/>
      <c r="AH1193" s="10"/>
      <c r="AI1193" s="10"/>
      <c r="AJ1193" s="10"/>
      <c r="AK1193" s="10"/>
      <c r="AL1193" s="10"/>
      <c r="AM1193" s="10"/>
      <c r="AN1193" s="10"/>
      <c r="AO1193" s="10"/>
      <c r="AP1193" s="10"/>
      <c r="AQ1193" s="10"/>
    </row>
    <row r="1194" spans="7:43" ht="15" customHeight="1" x14ac:dyDescent="0.55000000000000004">
      <c r="G1194" s="46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0"/>
      <c r="AD1194" s="10"/>
      <c r="AE1194" s="10"/>
      <c r="AF1194" s="10"/>
      <c r="AG1194" s="10"/>
      <c r="AH1194" s="10"/>
      <c r="AI1194" s="10"/>
      <c r="AJ1194" s="10"/>
      <c r="AK1194" s="10"/>
      <c r="AL1194" s="10"/>
      <c r="AM1194" s="10"/>
      <c r="AN1194" s="10"/>
      <c r="AO1194" s="10"/>
      <c r="AP1194" s="10"/>
      <c r="AQ1194" s="10"/>
    </row>
    <row r="1195" spans="7:43" ht="15" customHeight="1" x14ac:dyDescent="0.55000000000000004">
      <c r="G1195" s="46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10"/>
      <c r="AE1195" s="10"/>
      <c r="AF1195" s="10"/>
      <c r="AG1195" s="10"/>
      <c r="AH1195" s="10"/>
      <c r="AI1195" s="10"/>
      <c r="AJ1195" s="10"/>
      <c r="AK1195" s="10"/>
      <c r="AL1195" s="10"/>
      <c r="AM1195" s="10"/>
      <c r="AN1195" s="10"/>
      <c r="AO1195" s="10"/>
      <c r="AP1195" s="10"/>
      <c r="AQ1195" s="10"/>
    </row>
    <row r="1196" spans="7:43" ht="15" customHeight="1" x14ac:dyDescent="0.55000000000000004">
      <c r="G1196" s="46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0"/>
      <c r="AD1196" s="10"/>
      <c r="AE1196" s="10"/>
      <c r="AF1196" s="10"/>
      <c r="AG1196" s="10"/>
      <c r="AH1196" s="10"/>
      <c r="AI1196" s="10"/>
      <c r="AJ1196" s="10"/>
      <c r="AK1196" s="10"/>
      <c r="AL1196" s="10"/>
      <c r="AM1196" s="10"/>
      <c r="AN1196" s="10"/>
      <c r="AO1196" s="10"/>
      <c r="AP1196" s="10"/>
      <c r="AQ1196" s="10"/>
    </row>
    <row r="1197" spans="7:43" ht="15" customHeight="1" x14ac:dyDescent="0.55000000000000004">
      <c r="G1197" s="46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0"/>
      <c r="AD1197" s="10"/>
      <c r="AE1197" s="10"/>
      <c r="AF1197" s="10"/>
      <c r="AG1197" s="10"/>
      <c r="AH1197" s="10"/>
      <c r="AI1197" s="10"/>
      <c r="AJ1197" s="10"/>
      <c r="AK1197" s="10"/>
      <c r="AL1197" s="10"/>
      <c r="AM1197" s="10"/>
      <c r="AN1197" s="10"/>
      <c r="AO1197" s="10"/>
      <c r="AP1197" s="10"/>
      <c r="AQ1197" s="10"/>
    </row>
    <row r="1198" spans="7:43" ht="15" customHeight="1" x14ac:dyDescent="0.55000000000000004">
      <c r="G1198" s="46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0"/>
      <c r="AD1198" s="10"/>
      <c r="AE1198" s="10"/>
      <c r="AF1198" s="10"/>
      <c r="AG1198" s="10"/>
      <c r="AH1198" s="10"/>
      <c r="AI1198" s="10"/>
      <c r="AJ1198" s="10"/>
      <c r="AK1198" s="10"/>
      <c r="AL1198" s="10"/>
      <c r="AM1198" s="10"/>
      <c r="AN1198" s="10"/>
      <c r="AO1198" s="10"/>
      <c r="AP1198" s="10"/>
      <c r="AQ1198" s="10"/>
    </row>
    <row r="1199" spans="7:43" ht="15" customHeight="1" x14ac:dyDescent="0.55000000000000004">
      <c r="G1199" s="46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0"/>
      <c r="AD1199" s="10"/>
      <c r="AE1199" s="10"/>
      <c r="AF1199" s="10"/>
      <c r="AG1199" s="10"/>
      <c r="AH1199" s="10"/>
      <c r="AI1199" s="10"/>
      <c r="AJ1199" s="10"/>
      <c r="AK1199" s="10"/>
      <c r="AL1199" s="10"/>
      <c r="AM1199" s="10"/>
      <c r="AN1199" s="10"/>
      <c r="AO1199" s="10"/>
      <c r="AP1199" s="10"/>
      <c r="AQ1199" s="10"/>
    </row>
    <row r="1200" spans="7:43" ht="15" customHeight="1" x14ac:dyDescent="0.55000000000000004">
      <c r="G1200" s="46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0"/>
      <c r="AD1200" s="10"/>
      <c r="AE1200" s="10"/>
      <c r="AF1200" s="10"/>
      <c r="AG1200" s="10"/>
      <c r="AH1200" s="10"/>
      <c r="AI1200" s="10"/>
      <c r="AJ1200" s="10"/>
      <c r="AK1200" s="10"/>
      <c r="AL1200" s="10"/>
      <c r="AM1200" s="10"/>
      <c r="AN1200" s="10"/>
      <c r="AO1200" s="10"/>
      <c r="AP1200" s="10"/>
      <c r="AQ1200" s="10"/>
    </row>
    <row r="1201" spans="7:43" ht="15" customHeight="1" x14ac:dyDescent="0.55000000000000004">
      <c r="G1201" s="46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0"/>
      <c r="AD1201" s="10"/>
      <c r="AE1201" s="10"/>
      <c r="AF1201" s="10"/>
      <c r="AG1201" s="10"/>
      <c r="AH1201" s="10"/>
      <c r="AI1201" s="10"/>
      <c r="AJ1201" s="10"/>
      <c r="AK1201" s="10"/>
      <c r="AL1201" s="10"/>
      <c r="AM1201" s="10"/>
      <c r="AN1201" s="10"/>
      <c r="AO1201" s="10"/>
      <c r="AP1201" s="10"/>
      <c r="AQ1201" s="10"/>
    </row>
    <row r="1202" spans="7:43" ht="15" customHeight="1" x14ac:dyDescent="0.55000000000000004">
      <c r="G1202" s="46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0"/>
      <c r="AD1202" s="10"/>
      <c r="AE1202" s="10"/>
      <c r="AF1202" s="10"/>
      <c r="AG1202" s="10"/>
      <c r="AH1202" s="10"/>
      <c r="AI1202" s="10"/>
      <c r="AJ1202" s="10"/>
      <c r="AK1202" s="10"/>
      <c r="AL1202" s="10"/>
      <c r="AM1202" s="10"/>
      <c r="AN1202" s="10"/>
      <c r="AO1202" s="10"/>
      <c r="AP1202" s="10"/>
      <c r="AQ1202" s="10"/>
    </row>
    <row r="1203" spans="7:43" ht="15" customHeight="1" x14ac:dyDescent="0.55000000000000004">
      <c r="G1203" s="46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0"/>
      <c r="AD1203" s="10"/>
      <c r="AE1203" s="10"/>
      <c r="AF1203" s="10"/>
      <c r="AG1203" s="10"/>
      <c r="AH1203" s="10"/>
      <c r="AI1203" s="10"/>
      <c r="AJ1203" s="10"/>
      <c r="AK1203" s="10"/>
      <c r="AL1203" s="10"/>
      <c r="AM1203" s="10"/>
      <c r="AN1203" s="10"/>
      <c r="AO1203" s="10"/>
      <c r="AP1203" s="10"/>
      <c r="AQ1203" s="10"/>
    </row>
    <row r="1204" spans="7:43" ht="15" customHeight="1" x14ac:dyDescent="0.55000000000000004">
      <c r="G1204" s="46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10"/>
      <c r="AE1204" s="10"/>
      <c r="AF1204" s="10"/>
      <c r="AG1204" s="10"/>
      <c r="AH1204" s="10"/>
      <c r="AI1204" s="10"/>
      <c r="AJ1204" s="10"/>
      <c r="AK1204" s="10"/>
      <c r="AL1204" s="10"/>
      <c r="AM1204" s="10"/>
      <c r="AN1204" s="10"/>
      <c r="AO1204" s="10"/>
      <c r="AP1204" s="10"/>
      <c r="AQ1204" s="10"/>
    </row>
    <row r="1205" spans="7:43" ht="15" customHeight="1" x14ac:dyDescent="0.55000000000000004">
      <c r="G1205" s="46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0"/>
      <c r="AD1205" s="10"/>
      <c r="AE1205" s="10"/>
      <c r="AF1205" s="10"/>
      <c r="AG1205" s="10"/>
      <c r="AH1205" s="10"/>
      <c r="AI1205" s="10"/>
      <c r="AJ1205" s="10"/>
      <c r="AK1205" s="10"/>
      <c r="AL1205" s="10"/>
      <c r="AM1205" s="10"/>
      <c r="AN1205" s="10"/>
      <c r="AO1205" s="10"/>
      <c r="AP1205" s="10"/>
      <c r="AQ1205" s="10"/>
    </row>
    <row r="1206" spans="7:43" ht="15" customHeight="1" x14ac:dyDescent="0.55000000000000004">
      <c r="G1206" s="46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0"/>
      <c r="AD1206" s="10"/>
      <c r="AE1206" s="10"/>
      <c r="AF1206" s="10"/>
      <c r="AG1206" s="10"/>
      <c r="AH1206" s="10"/>
      <c r="AI1206" s="10"/>
      <c r="AJ1206" s="10"/>
      <c r="AK1206" s="10"/>
      <c r="AL1206" s="10"/>
      <c r="AM1206" s="10"/>
      <c r="AN1206" s="10"/>
      <c r="AO1206" s="10"/>
      <c r="AP1206" s="10"/>
      <c r="AQ1206" s="10"/>
    </row>
    <row r="1207" spans="7:43" ht="15" customHeight="1" x14ac:dyDescent="0.55000000000000004">
      <c r="G1207" s="46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0"/>
      <c r="AD1207" s="10"/>
      <c r="AE1207" s="10"/>
      <c r="AF1207" s="10"/>
      <c r="AG1207" s="10"/>
      <c r="AH1207" s="10"/>
      <c r="AI1207" s="10"/>
      <c r="AJ1207" s="10"/>
      <c r="AK1207" s="10"/>
      <c r="AL1207" s="10"/>
      <c r="AM1207" s="10"/>
      <c r="AN1207" s="10"/>
      <c r="AO1207" s="10"/>
      <c r="AP1207" s="10"/>
      <c r="AQ1207" s="10"/>
    </row>
    <row r="1208" spans="7:43" ht="15" customHeight="1" x14ac:dyDescent="0.55000000000000004">
      <c r="G1208" s="46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0"/>
      <c r="AD1208" s="10"/>
      <c r="AE1208" s="10"/>
      <c r="AF1208" s="10"/>
      <c r="AG1208" s="10"/>
      <c r="AH1208" s="10"/>
      <c r="AI1208" s="10"/>
      <c r="AJ1208" s="10"/>
      <c r="AK1208" s="10"/>
      <c r="AL1208" s="10"/>
      <c r="AM1208" s="10"/>
      <c r="AN1208" s="10"/>
      <c r="AO1208" s="10"/>
      <c r="AP1208" s="10"/>
      <c r="AQ1208" s="10"/>
    </row>
    <row r="1209" spans="7:43" ht="15" customHeight="1" x14ac:dyDescent="0.55000000000000004">
      <c r="G1209" s="46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0"/>
      <c r="AD1209" s="10"/>
      <c r="AE1209" s="10"/>
      <c r="AF1209" s="10"/>
      <c r="AG1209" s="10"/>
      <c r="AH1209" s="10"/>
      <c r="AI1209" s="10"/>
      <c r="AJ1209" s="10"/>
      <c r="AK1209" s="10"/>
      <c r="AL1209" s="10"/>
      <c r="AM1209" s="10"/>
      <c r="AN1209" s="10"/>
      <c r="AO1209" s="10"/>
      <c r="AP1209" s="10"/>
      <c r="AQ1209" s="10"/>
    </row>
    <row r="1210" spans="7:43" ht="15" customHeight="1" x14ac:dyDescent="0.55000000000000004">
      <c r="G1210" s="46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0"/>
      <c r="AD1210" s="10"/>
      <c r="AE1210" s="10"/>
      <c r="AF1210" s="10"/>
      <c r="AG1210" s="10"/>
      <c r="AH1210" s="10"/>
      <c r="AI1210" s="10"/>
      <c r="AJ1210" s="10"/>
      <c r="AK1210" s="10"/>
      <c r="AL1210" s="10"/>
      <c r="AM1210" s="10"/>
      <c r="AN1210" s="10"/>
      <c r="AO1210" s="10"/>
      <c r="AP1210" s="10"/>
      <c r="AQ1210" s="10"/>
    </row>
    <row r="1211" spans="7:43" ht="15" customHeight="1" x14ac:dyDescent="0.55000000000000004">
      <c r="G1211" s="46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</row>
    <row r="1212" spans="7:43" ht="15" customHeight="1" x14ac:dyDescent="0.55000000000000004">
      <c r="G1212" s="46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0"/>
      <c r="AD1212" s="10"/>
      <c r="AE1212" s="10"/>
      <c r="AF1212" s="10"/>
      <c r="AG1212" s="10"/>
      <c r="AH1212" s="10"/>
      <c r="AI1212" s="10"/>
      <c r="AJ1212" s="10"/>
      <c r="AK1212" s="10"/>
      <c r="AL1212" s="10"/>
      <c r="AM1212" s="10"/>
      <c r="AN1212" s="10"/>
      <c r="AO1212" s="10"/>
      <c r="AP1212" s="10"/>
      <c r="AQ1212" s="10"/>
    </row>
    <row r="1213" spans="7:43" ht="15" customHeight="1" x14ac:dyDescent="0.55000000000000004">
      <c r="G1213" s="46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0"/>
      <c r="AD1213" s="10"/>
      <c r="AE1213" s="10"/>
      <c r="AF1213" s="10"/>
      <c r="AG1213" s="10"/>
      <c r="AH1213" s="10"/>
      <c r="AI1213" s="10"/>
      <c r="AJ1213" s="10"/>
      <c r="AK1213" s="10"/>
      <c r="AL1213" s="10"/>
      <c r="AM1213" s="10"/>
      <c r="AN1213" s="10"/>
      <c r="AO1213" s="10"/>
      <c r="AP1213" s="10"/>
      <c r="AQ1213" s="10"/>
    </row>
    <row r="1214" spans="7:43" ht="15" customHeight="1" x14ac:dyDescent="0.55000000000000004">
      <c r="G1214" s="46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0"/>
      <c r="AD1214" s="10"/>
      <c r="AE1214" s="10"/>
      <c r="AF1214" s="10"/>
      <c r="AG1214" s="10"/>
      <c r="AH1214" s="10"/>
      <c r="AI1214" s="10"/>
      <c r="AJ1214" s="10"/>
      <c r="AK1214" s="10"/>
      <c r="AL1214" s="10"/>
      <c r="AM1214" s="10"/>
      <c r="AN1214" s="10"/>
      <c r="AO1214" s="10"/>
      <c r="AP1214" s="10"/>
      <c r="AQ1214" s="10"/>
    </row>
    <row r="1215" spans="7:43" ht="15" customHeight="1" x14ac:dyDescent="0.55000000000000004">
      <c r="G1215" s="46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0"/>
      <c r="AD1215" s="10"/>
      <c r="AE1215" s="10"/>
      <c r="AF1215" s="10"/>
      <c r="AG1215" s="10"/>
      <c r="AH1215" s="10"/>
      <c r="AI1215" s="10"/>
      <c r="AJ1215" s="10"/>
      <c r="AK1215" s="10"/>
      <c r="AL1215" s="10"/>
      <c r="AM1215" s="10"/>
      <c r="AN1215" s="10"/>
      <c r="AO1215" s="10"/>
      <c r="AP1215" s="10"/>
      <c r="AQ1215" s="10"/>
    </row>
    <row r="1216" spans="7:43" ht="15" customHeight="1" x14ac:dyDescent="0.55000000000000004">
      <c r="G1216" s="46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0"/>
      <c r="AD1216" s="10"/>
      <c r="AE1216" s="10"/>
      <c r="AF1216" s="10"/>
      <c r="AG1216" s="10"/>
      <c r="AH1216" s="10"/>
      <c r="AI1216" s="10"/>
      <c r="AJ1216" s="10"/>
      <c r="AK1216" s="10"/>
      <c r="AL1216" s="10"/>
      <c r="AM1216" s="10"/>
      <c r="AN1216" s="10"/>
      <c r="AO1216" s="10"/>
      <c r="AP1216" s="10"/>
      <c r="AQ1216" s="10"/>
    </row>
    <row r="1217" spans="7:43" ht="15" customHeight="1" x14ac:dyDescent="0.55000000000000004">
      <c r="G1217" s="46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/>
      <c r="AG1217" s="10"/>
      <c r="AH1217" s="10"/>
      <c r="AI1217" s="10"/>
      <c r="AJ1217" s="10"/>
      <c r="AK1217" s="10"/>
      <c r="AL1217" s="10"/>
      <c r="AM1217" s="10"/>
      <c r="AN1217" s="10"/>
      <c r="AO1217" s="10"/>
      <c r="AP1217" s="10"/>
      <c r="AQ1217" s="10"/>
    </row>
    <row r="1218" spans="7:43" ht="15" customHeight="1" x14ac:dyDescent="0.55000000000000004">
      <c r="G1218" s="46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0"/>
      <c r="AD1218" s="10"/>
      <c r="AE1218" s="10"/>
      <c r="AF1218" s="10"/>
      <c r="AG1218" s="10"/>
      <c r="AH1218" s="10"/>
      <c r="AI1218" s="10"/>
      <c r="AJ1218" s="10"/>
      <c r="AK1218" s="10"/>
      <c r="AL1218" s="10"/>
      <c r="AM1218" s="10"/>
      <c r="AN1218" s="10"/>
      <c r="AO1218" s="10"/>
      <c r="AP1218" s="10"/>
      <c r="AQ1218" s="10"/>
    </row>
    <row r="1219" spans="7:43" ht="15" customHeight="1" x14ac:dyDescent="0.55000000000000004">
      <c r="G1219" s="46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0"/>
      <c r="AD1219" s="10"/>
      <c r="AE1219" s="10"/>
      <c r="AF1219" s="10"/>
      <c r="AG1219" s="10"/>
      <c r="AH1219" s="10"/>
      <c r="AI1219" s="10"/>
      <c r="AJ1219" s="10"/>
      <c r="AK1219" s="10"/>
      <c r="AL1219" s="10"/>
      <c r="AM1219" s="10"/>
      <c r="AN1219" s="10"/>
      <c r="AO1219" s="10"/>
      <c r="AP1219" s="10"/>
      <c r="AQ1219" s="10"/>
    </row>
    <row r="1220" spans="7:43" ht="15" customHeight="1" x14ac:dyDescent="0.55000000000000004">
      <c r="G1220" s="46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0"/>
      <c r="AD1220" s="10"/>
      <c r="AE1220" s="10"/>
      <c r="AF1220" s="10"/>
      <c r="AG1220" s="10"/>
      <c r="AH1220" s="10"/>
      <c r="AI1220" s="10"/>
      <c r="AJ1220" s="10"/>
      <c r="AK1220" s="10"/>
      <c r="AL1220" s="10"/>
      <c r="AM1220" s="10"/>
      <c r="AN1220" s="10"/>
      <c r="AO1220" s="10"/>
      <c r="AP1220" s="10"/>
      <c r="AQ1220" s="10"/>
    </row>
    <row r="1221" spans="7:43" ht="15" customHeight="1" x14ac:dyDescent="0.55000000000000004">
      <c r="G1221" s="46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0"/>
      <c r="AD1221" s="10"/>
      <c r="AE1221" s="10"/>
      <c r="AF1221" s="10"/>
      <c r="AG1221" s="10"/>
      <c r="AH1221" s="10"/>
      <c r="AI1221" s="10"/>
      <c r="AJ1221" s="10"/>
      <c r="AK1221" s="10"/>
      <c r="AL1221" s="10"/>
      <c r="AM1221" s="10"/>
      <c r="AN1221" s="10"/>
      <c r="AO1221" s="10"/>
      <c r="AP1221" s="10"/>
      <c r="AQ1221" s="10"/>
    </row>
    <row r="1222" spans="7:43" ht="15" customHeight="1" x14ac:dyDescent="0.55000000000000004">
      <c r="G1222" s="46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0"/>
      <c r="AD1222" s="10"/>
      <c r="AE1222" s="10"/>
      <c r="AF1222" s="10"/>
      <c r="AG1222" s="10"/>
      <c r="AH1222" s="10"/>
      <c r="AI1222" s="10"/>
      <c r="AJ1222" s="10"/>
      <c r="AK1222" s="10"/>
      <c r="AL1222" s="10"/>
      <c r="AM1222" s="10"/>
      <c r="AN1222" s="10"/>
      <c r="AO1222" s="10"/>
      <c r="AP1222" s="10"/>
      <c r="AQ1222" s="10"/>
    </row>
    <row r="1223" spans="7:43" ht="15" customHeight="1" x14ac:dyDescent="0.55000000000000004">
      <c r="G1223" s="46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  <c r="AO1223" s="10"/>
      <c r="AP1223" s="10"/>
      <c r="AQ1223" s="10"/>
    </row>
    <row r="1224" spans="7:43" ht="15" customHeight="1" x14ac:dyDescent="0.55000000000000004">
      <c r="G1224" s="46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0"/>
      <c r="AD1224" s="10"/>
      <c r="AE1224" s="10"/>
      <c r="AF1224" s="10"/>
      <c r="AG1224" s="10"/>
      <c r="AH1224" s="10"/>
      <c r="AI1224" s="10"/>
      <c r="AJ1224" s="10"/>
      <c r="AK1224" s="10"/>
      <c r="AL1224" s="10"/>
      <c r="AM1224" s="10"/>
      <c r="AN1224" s="10"/>
      <c r="AO1224" s="10"/>
      <c r="AP1224" s="10"/>
      <c r="AQ1224" s="10"/>
    </row>
    <row r="1225" spans="7:43" ht="15" customHeight="1" x14ac:dyDescent="0.55000000000000004">
      <c r="G1225" s="46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0"/>
      <c r="AD1225" s="10"/>
      <c r="AE1225" s="10"/>
      <c r="AF1225" s="10"/>
      <c r="AG1225" s="10"/>
      <c r="AH1225" s="10"/>
      <c r="AI1225" s="10"/>
      <c r="AJ1225" s="10"/>
      <c r="AK1225" s="10"/>
      <c r="AL1225" s="10"/>
      <c r="AM1225" s="10"/>
      <c r="AN1225" s="10"/>
      <c r="AO1225" s="10"/>
      <c r="AP1225" s="10"/>
      <c r="AQ1225" s="10"/>
    </row>
    <row r="1226" spans="7:43" ht="15" customHeight="1" x14ac:dyDescent="0.55000000000000004">
      <c r="G1226" s="46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0"/>
      <c r="AD1226" s="10"/>
      <c r="AE1226" s="10"/>
      <c r="AF1226" s="10"/>
      <c r="AG1226" s="10"/>
      <c r="AH1226" s="10"/>
      <c r="AI1226" s="10"/>
      <c r="AJ1226" s="10"/>
      <c r="AK1226" s="10"/>
      <c r="AL1226" s="10"/>
      <c r="AM1226" s="10"/>
      <c r="AN1226" s="10"/>
      <c r="AO1226" s="10"/>
      <c r="AP1226" s="10"/>
      <c r="AQ1226" s="10"/>
    </row>
    <row r="1227" spans="7:43" ht="15" customHeight="1" x14ac:dyDescent="0.55000000000000004">
      <c r="G1227" s="46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0"/>
      <c r="AD1227" s="10"/>
      <c r="AE1227" s="10"/>
      <c r="AF1227" s="10"/>
      <c r="AG1227" s="10"/>
      <c r="AH1227" s="10"/>
      <c r="AI1227" s="10"/>
      <c r="AJ1227" s="10"/>
      <c r="AK1227" s="10"/>
      <c r="AL1227" s="10"/>
      <c r="AM1227" s="10"/>
      <c r="AN1227" s="10"/>
      <c r="AO1227" s="10"/>
      <c r="AP1227" s="10"/>
      <c r="AQ1227" s="10"/>
    </row>
    <row r="1228" spans="7:43" ht="15" customHeight="1" x14ac:dyDescent="0.55000000000000004">
      <c r="G1228" s="46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0"/>
      <c r="AD1228" s="10"/>
      <c r="AE1228" s="10"/>
      <c r="AF1228" s="10"/>
      <c r="AG1228" s="10"/>
      <c r="AH1228" s="10"/>
      <c r="AI1228" s="10"/>
      <c r="AJ1228" s="10"/>
      <c r="AK1228" s="10"/>
      <c r="AL1228" s="10"/>
      <c r="AM1228" s="10"/>
      <c r="AN1228" s="10"/>
      <c r="AO1228" s="10"/>
      <c r="AP1228" s="10"/>
      <c r="AQ1228" s="10"/>
    </row>
    <row r="1229" spans="7:43" ht="15" customHeight="1" x14ac:dyDescent="0.55000000000000004">
      <c r="G1229" s="46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0"/>
      <c r="AD1229" s="10"/>
      <c r="AE1229" s="10"/>
      <c r="AF1229" s="10"/>
      <c r="AG1229" s="10"/>
      <c r="AH1229" s="10"/>
      <c r="AI1229" s="10"/>
      <c r="AJ1229" s="10"/>
      <c r="AK1229" s="10"/>
      <c r="AL1229" s="10"/>
      <c r="AM1229" s="10"/>
      <c r="AN1229" s="10"/>
      <c r="AO1229" s="10"/>
      <c r="AP1229" s="10"/>
      <c r="AQ1229" s="10"/>
    </row>
    <row r="1230" spans="7:43" ht="15" customHeight="1" x14ac:dyDescent="0.55000000000000004">
      <c r="G1230" s="46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0"/>
      <c r="AD1230" s="10"/>
      <c r="AE1230" s="10"/>
      <c r="AF1230" s="10"/>
      <c r="AG1230" s="10"/>
      <c r="AH1230" s="10"/>
      <c r="AI1230" s="10"/>
      <c r="AJ1230" s="10"/>
      <c r="AK1230" s="10"/>
      <c r="AL1230" s="10"/>
      <c r="AM1230" s="10"/>
      <c r="AN1230" s="10"/>
      <c r="AO1230" s="10"/>
      <c r="AP1230" s="10"/>
      <c r="AQ1230" s="10"/>
    </row>
    <row r="1231" spans="7:43" ht="15" customHeight="1" x14ac:dyDescent="0.55000000000000004">
      <c r="G1231" s="46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0"/>
      <c r="AD1231" s="10"/>
      <c r="AE1231" s="10"/>
      <c r="AF1231" s="10"/>
      <c r="AG1231" s="10"/>
      <c r="AH1231" s="10"/>
      <c r="AI1231" s="10"/>
      <c r="AJ1231" s="10"/>
      <c r="AK1231" s="10"/>
      <c r="AL1231" s="10"/>
      <c r="AM1231" s="10"/>
      <c r="AN1231" s="10"/>
      <c r="AO1231" s="10"/>
      <c r="AP1231" s="10"/>
      <c r="AQ1231" s="10"/>
    </row>
    <row r="1232" spans="7:43" ht="15" customHeight="1" x14ac:dyDescent="0.55000000000000004">
      <c r="G1232" s="46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0"/>
      <c r="AD1232" s="10"/>
      <c r="AE1232" s="10"/>
      <c r="AF1232" s="10"/>
      <c r="AG1232" s="10"/>
      <c r="AH1232" s="10"/>
      <c r="AI1232" s="10"/>
      <c r="AJ1232" s="10"/>
      <c r="AK1232" s="10"/>
      <c r="AL1232" s="10"/>
      <c r="AM1232" s="10"/>
      <c r="AN1232" s="10"/>
      <c r="AO1232" s="10"/>
      <c r="AP1232" s="10"/>
      <c r="AQ1232" s="10"/>
    </row>
    <row r="1233" spans="7:43" ht="15" customHeight="1" x14ac:dyDescent="0.55000000000000004">
      <c r="G1233" s="46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0"/>
      <c r="AD1233" s="10"/>
      <c r="AE1233" s="10"/>
      <c r="AF1233" s="10"/>
      <c r="AG1233" s="10"/>
      <c r="AH1233" s="10"/>
      <c r="AI1233" s="10"/>
      <c r="AJ1233" s="10"/>
      <c r="AK1233" s="10"/>
      <c r="AL1233" s="10"/>
      <c r="AM1233" s="10"/>
      <c r="AN1233" s="10"/>
      <c r="AO1233" s="10"/>
      <c r="AP1233" s="10"/>
      <c r="AQ1233" s="10"/>
    </row>
    <row r="1234" spans="7:43" ht="15" customHeight="1" x14ac:dyDescent="0.55000000000000004">
      <c r="G1234" s="46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0"/>
      <c r="AD1234" s="10"/>
      <c r="AE1234" s="10"/>
      <c r="AF1234" s="10"/>
      <c r="AG1234" s="10"/>
      <c r="AH1234" s="10"/>
      <c r="AI1234" s="10"/>
      <c r="AJ1234" s="10"/>
      <c r="AK1234" s="10"/>
      <c r="AL1234" s="10"/>
      <c r="AM1234" s="10"/>
      <c r="AN1234" s="10"/>
      <c r="AO1234" s="10"/>
      <c r="AP1234" s="10"/>
      <c r="AQ1234" s="10"/>
    </row>
    <row r="1235" spans="7:43" ht="15" customHeight="1" x14ac:dyDescent="0.55000000000000004">
      <c r="G1235" s="46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0"/>
      <c r="AD1235" s="10"/>
      <c r="AE1235" s="10"/>
      <c r="AF1235" s="10"/>
      <c r="AG1235" s="10"/>
      <c r="AH1235" s="10"/>
      <c r="AI1235" s="10"/>
      <c r="AJ1235" s="10"/>
      <c r="AK1235" s="10"/>
      <c r="AL1235" s="10"/>
      <c r="AM1235" s="10"/>
      <c r="AN1235" s="10"/>
      <c r="AO1235" s="10"/>
      <c r="AP1235" s="10"/>
      <c r="AQ1235" s="10"/>
    </row>
    <row r="1236" spans="7:43" ht="15" customHeight="1" x14ac:dyDescent="0.55000000000000004">
      <c r="G1236" s="46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0"/>
      <c r="AD1236" s="10"/>
      <c r="AE1236" s="10"/>
      <c r="AF1236" s="10"/>
      <c r="AG1236" s="10"/>
      <c r="AH1236" s="10"/>
      <c r="AI1236" s="10"/>
      <c r="AJ1236" s="10"/>
      <c r="AK1236" s="10"/>
      <c r="AL1236" s="10"/>
      <c r="AM1236" s="10"/>
      <c r="AN1236" s="10"/>
      <c r="AO1236" s="10"/>
      <c r="AP1236" s="10"/>
      <c r="AQ1236" s="10"/>
    </row>
    <row r="1237" spans="7:43" ht="15" customHeight="1" x14ac:dyDescent="0.55000000000000004">
      <c r="G1237" s="46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0"/>
      <c r="AD1237" s="10"/>
      <c r="AE1237" s="10"/>
      <c r="AF1237" s="10"/>
      <c r="AG1237" s="10"/>
      <c r="AH1237" s="10"/>
      <c r="AI1237" s="10"/>
      <c r="AJ1237" s="10"/>
      <c r="AK1237" s="10"/>
      <c r="AL1237" s="10"/>
      <c r="AM1237" s="10"/>
      <c r="AN1237" s="10"/>
      <c r="AO1237" s="10"/>
      <c r="AP1237" s="10"/>
      <c r="AQ1237" s="10"/>
    </row>
    <row r="1238" spans="7:43" ht="15" customHeight="1" x14ac:dyDescent="0.55000000000000004">
      <c r="G1238" s="46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0"/>
      <c r="AD1238" s="10"/>
      <c r="AE1238" s="10"/>
      <c r="AF1238" s="10"/>
      <c r="AG1238" s="10"/>
      <c r="AH1238" s="10"/>
      <c r="AI1238" s="10"/>
      <c r="AJ1238" s="10"/>
      <c r="AK1238" s="10"/>
      <c r="AL1238" s="10"/>
      <c r="AM1238" s="10"/>
      <c r="AN1238" s="10"/>
      <c r="AO1238" s="10"/>
      <c r="AP1238" s="10"/>
      <c r="AQ1238" s="10"/>
    </row>
    <row r="1239" spans="7:43" ht="15" customHeight="1" x14ac:dyDescent="0.55000000000000004">
      <c r="G1239" s="46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0"/>
      <c r="AD1239" s="10"/>
      <c r="AE1239" s="10"/>
      <c r="AF1239" s="10"/>
      <c r="AG1239" s="10"/>
      <c r="AH1239" s="10"/>
      <c r="AI1239" s="10"/>
      <c r="AJ1239" s="10"/>
      <c r="AK1239" s="10"/>
      <c r="AL1239" s="10"/>
      <c r="AM1239" s="10"/>
      <c r="AN1239" s="10"/>
      <c r="AO1239" s="10"/>
      <c r="AP1239" s="10"/>
      <c r="AQ1239" s="10"/>
    </row>
    <row r="1240" spans="7:43" ht="15" customHeight="1" x14ac:dyDescent="0.55000000000000004">
      <c r="G1240" s="46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0"/>
      <c r="AD1240" s="10"/>
      <c r="AE1240" s="10"/>
      <c r="AF1240" s="10"/>
      <c r="AG1240" s="10"/>
      <c r="AH1240" s="10"/>
      <c r="AI1240" s="10"/>
      <c r="AJ1240" s="10"/>
      <c r="AK1240" s="10"/>
      <c r="AL1240" s="10"/>
      <c r="AM1240" s="10"/>
      <c r="AN1240" s="10"/>
      <c r="AO1240" s="10"/>
      <c r="AP1240" s="10"/>
      <c r="AQ1240" s="10"/>
    </row>
    <row r="1241" spans="7:43" ht="15" customHeight="1" x14ac:dyDescent="0.55000000000000004">
      <c r="G1241" s="46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0"/>
      <c r="AD1241" s="10"/>
      <c r="AE1241" s="10"/>
      <c r="AF1241" s="10"/>
      <c r="AG1241" s="10"/>
      <c r="AH1241" s="10"/>
      <c r="AI1241" s="10"/>
      <c r="AJ1241" s="10"/>
      <c r="AK1241" s="10"/>
      <c r="AL1241" s="10"/>
      <c r="AM1241" s="10"/>
      <c r="AN1241" s="10"/>
      <c r="AO1241" s="10"/>
      <c r="AP1241" s="10"/>
      <c r="AQ1241" s="10"/>
    </row>
    <row r="1242" spans="7:43" ht="15" customHeight="1" x14ac:dyDescent="0.55000000000000004">
      <c r="G1242" s="46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0"/>
      <c r="AD1242" s="10"/>
      <c r="AE1242" s="10"/>
      <c r="AF1242" s="10"/>
      <c r="AG1242" s="10"/>
      <c r="AH1242" s="10"/>
      <c r="AI1242" s="10"/>
      <c r="AJ1242" s="10"/>
      <c r="AK1242" s="10"/>
      <c r="AL1242" s="10"/>
      <c r="AM1242" s="10"/>
      <c r="AN1242" s="10"/>
      <c r="AO1242" s="10"/>
      <c r="AP1242" s="10"/>
      <c r="AQ1242" s="10"/>
    </row>
    <row r="1243" spans="7:43" ht="15" customHeight="1" x14ac:dyDescent="0.55000000000000004">
      <c r="G1243" s="46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0"/>
      <c r="AD1243" s="10"/>
      <c r="AE1243" s="10"/>
      <c r="AF1243" s="10"/>
      <c r="AG1243" s="10"/>
      <c r="AH1243" s="10"/>
      <c r="AI1243" s="10"/>
      <c r="AJ1243" s="10"/>
      <c r="AK1243" s="10"/>
      <c r="AL1243" s="10"/>
      <c r="AM1243" s="10"/>
      <c r="AN1243" s="10"/>
      <c r="AO1243" s="10"/>
      <c r="AP1243" s="10"/>
      <c r="AQ1243" s="10"/>
    </row>
    <row r="1244" spans="7:43" ht="15" customHeight="1" x14ac:dyDescent="0.55000000000000004">
      <c r="G1244" s="46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0"/>
      <c r="AD1244" s="10"/>
      <c r="AE1244" s="10"/>
      <c r="AF1244" s="10"/>
      <c r="AG1244" s="10"/>
      <c r="AH1244" s="10"/>
      <c r="AI1244" s="10"/>
      <c r="AJ1244" s="10"/>
      <c r="AK1244" s="10"/>
      <c r="AL1244" s="10"/>
      <c r="AM1244" s="10"/>
      <c r="AN1244" s="10"/>
      <c r="AO1244" s="10"/>
      <c r="AP1244" s="10"/>
      <c r="AQ1244" s="10"/>
    </row>
    <row r="1245" spans="7:43" ht="15" customHeight="1" x14ac:dyDescent="0.55000000000000004">
      <c r="G1245" s="46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0"/>
      <c r="AD1245" s="10"/>
      <c r="AE1245" s="10"/>
      <c r="AF1245" s="10"/>
      <c r="AG1245" s="10"/>
      <c r="AH1245" s="10"/>
      <c r="AI1245" s="10"/>
      <c r="AJ1245" s="10"/>
      <c r="AK1245" s="10"/>
      <c r="AL1245" s="10"/>
      <c r="AM1245" s="10"/>
      <c r="AN1245" s="10"/>
      <c r="AO1245" s="10"/>
      <c r="AP1245" s="10"/>
      <c r="AQ1245" s="10"/>
    </row>
    <row r="1246" spans="7:43" ht="15" customHeight="1" x14ac:dyDescent="0.55000000000000004">
      <c r="G1246" s="46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0"/>
      <c r="AD1246" s="10"/>
      <c r="AE1246" s="10"/>
      <c r="AF1246" s="10"/>
      <c r="AG1246" s="10"/>
      <c r="AH1246" s="10"/>
      <c r="AI1246" s="10"/>
      <c r="AJ1246" s="10"/>
      <c r="AK1246" s="10"/>
      <c r="AL1246" s="10"/>
      <c r="AM1246" s="10"/>
      <c r="AN1246" s="10"/>
      <c r="AO1246" s="10"/>
      <c r="AP1246" s="10"/>
      <c r="AQ1246" s="10"/>
    </row>
    <row r="1247" spans="7:43" ht="15" customHeight="1" x14ac:dyDescent="0.55000000000000004">
      <c r="G1247" s="46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0"/>
      <c r="AD1247" s="10"/>
      <c r="AE1247" s="10"/>
      <c r="AF1247" s="10"/>
      <c r="AG1247" s="10"/>
      <c r="AH1247" s="10"/>
      <c r="AI1247" s="10"/>
      <c r="AJ1247" s="10"/>
      <c r="AK1247" s="10"/>
      <c r="AL1247" s="10"/>
      <c r="AM1247" s="10"/>
      <c r="AN1247" s="10"/>
      <c r="AO1247" s="10"/>
      <c r="AP1247" s="10"/>
      <c r="AQ1247" s="10"/>
    </row>
    <row r="1248" spans="7:43" ht="15" customHeight="1" x14ac:dyDescent="0.55000000000000004">
      <c r="G1248" s="46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0"/>
      <c r="AD1248" s="10"/>
      <c r="AE1248" s="10"/>
      <c r="AF1248" s="10"/>
      <c r="AG1248" s="10"/>
      <c r="AH1248" s="10"/>
      <c r="AI1248" s="10"/>
      <c r="AJ1248" s="10"/>
      <c r="AK1248" s="10"/>
      <c r="AL1248" s="10"/>
      <c r="AM1248" s="10"/>
      <c r="AN1248" s="10"/>
      <c r="AO1248" s="10"/>
      <c r="AP1248" s="10"/>
      <c r="AQ1248" s="10"/>
    </row>
    <row r="1249" spans="7:43" ht="15" customHeight="1" x14ac:dyDescent="0.55000000000000004">
      <c r="G1249" s="46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0"/>
      <c r="AD1249" s="10"/>
      <c r="AE1249" s="10"/>
      <c r="AF1249" s="10"/>
      <c r="AG1249" s="10"/>
      <c r="AH1249" s="10"/>
      <c r="AI1249" s="10"/>
      <c r="AJ1249" s="10"/>
      <c r="AK1249" s="10"/>
      <c r="AL1249" s="10"/>
      <c r="AM1249" s="10"/>
      <c r="AN1249" s="10"/>
      <c r="AO1249" s="10"/>
      <c r="AP1249" s="10"/>
      <c r="AQ1249" s="10"/>
    </row>
    <row r="1250" spans="7:43" ht="15" customHeight="1" x14ac:dyDescent="0.55000000000000004">
      <c r="G1250" s="46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0"/>
      <c r="AD1250" s="10"/>
      <c r="AE1250" s="10"/>
      <c r="AF1250" s="10"/>
      <c r="AG1250" s="10"/>
      <c r="AH1250" s="10"/>
      <c r="AI1250" s="10"/>
      <c r="AJ1250" s="10"/>
      <c r="AK1250" s="10"/>
      <c r="AL1250" s="10"/>
      <c r="AM1250" s="10"/>
      <c r="AN1250" s="10"/>
      <c r="AO1250" s="10"/>
      <c r="AP1250" s="10"/>
      <c r="AQ1250" s="10"/>
    </row>
    <row r="1251" spans="7:43" ht="15" customHeight="1" x14ac:dyDescent="0.55000000000000004">
      <c r="G1251" s="46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0"/>
      <c r="AD1251" s="10"/>
      <c r="AE1251" s="10"/>
      <c r="AF1251" s="10"/>
      <c r="AG1251" s="10"/>
      <c r="AH1251" s="10"/>
      <c r="AI1251" s="10"/>
      <c r="AJ1251" s="10"/>
      <c r="AK1251" s="10"/>
      <c r="AL1251" s="10"/>
      <c r="AM1251" s="10"/>
      <c r="AN1251" s="10"/>
      <c r="AO1251" s="10"/>
      <c r="AP1251" s="10"/>
      <c r="AQ1251" s="10"/>
    </row>
    <row r="1252" spans="7:43" ht="15" customHeight="1" x14ac:dyDescent="0.55000000000000004">
      <c r="G1252" s="46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0"/>
      <c r="AD1252" s="10"/>
      <c r="AE1252" s="10"/>
      <c r="AF1252" s="10"/>
      <c r="AG1252" s="10"/>
      <c r="AH1252" s="10"/>
      <c r="AI1252" s="10"/>
      <c r="AJ1252" s="10"/>
      <c r="AK1252" s="10"/>
      <c r="AL1252" s="10"/>
      <c r="AM1252" s="10"/>
      <c r="AN1252" s="10"/>
      <c r="AO1252" s="10"/>
      <c r="AP1252" s="10"/>
      <c r="AQ1252" s="10"/>
    </row>
    <row r="1253" spans="7:43" ht="15" customHeight="1" x14ac:dyDescent="0.55000000000000004">
      <c r="G1253" s="46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0"/>
      <c r="AD1253" s="10"/>
      <c r="AE1253" s="10"/>
      <c r="AF1253" s="10"/>
      <c r="AG1253" s="10"/>
      <c r="AH1253" s="10"/>
      <c r="AI1253" s="10"/>
      <c r="AJ1253" s="10"/>
      <c r="AK1253" s="10"/>
      <c r="AL1253" s="10"/>
      <c r="AM1253" s="10"/>
      <c r="AN1253" s="10"/>
      <c r="AO1253" s="10"/>
      <c r="AP1253" s="10"/>
      <c r="AQ1253" s="10"/>
    </row>
    <row r="1254" spans="7:43" ht="15" customHeight="1" x14ac:dyDescent="0.55000000000000004">
      <c r="G1254" s="46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0"/>
      <c r="AD1254" s="10"/>
      <c r="AE1254" s="10"/>
      <c r="AF1254" s="10"/>
      <c r="AG1254" s="10"/>
      <c r="AH1254" s="10"/>
      <c r="AI1254" s="10"/>
      <c r="AJ1254" s="10"/>
      <c r="AK1254" s="10"/>
      <c r="AL1254" s="10"/>
      <c r="AM1254" s="10"/>
      <c r="AN1254" s="10"/>
      <c r="AO1254" s="10"/>
      <c r="AP1254" s="10"/>
      <c r="AQ1254" s="10"/>
    </row>
    <row r="1255" spans="7:43" ht="15" customHeight="1" x14ac:dyDescent="0.55000000000000004">
      <c r="G1255" s="46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0"/>
      <c r="AD1255" s="10"/>
      <c r="AE1255" s="10"/>
      <c r="AF1255" s="10"/>
      <c r="AG1255" s="10"/>
      <c r="AH1255" s="10"/>
      <c r="AI1255" s="10"/>
      <c r="AJ1255" s="10"/>
      <c r="AK1255" s="10"/>
      <c r="AL1255" s="10"/>
      <c r="AM1255" s="10"/>
      <c r="AN1255" s="10"/>
      <c r="AO1255" s="10"/>
      <c r="AP1255" s="10"/>
      <c r="AQ1255" s="10"/>
    </row>
    <row r="1256" spans="7:43" ht="15" customHeight="1" x14ac:dyDescent="0.55000000000000004">
      <c r="G1256" s="46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0"/>
      <c r="AD1256" s="10"/>
      <c r="AE1256" s="10"/>
      <c r="AF1256" s="10"/>
      <c r="AG1256" s="10"/>
      <c r="AH1256" s="10"/>
      <c r="AI1256" s="10"/>
      <c r="AJ1256" s="10"/>
      <c r="AK1256" s="10"/>
      <c r="AL1256" s="10"/>
      <c r="AM1256" s="10"/>
      <c r="AN1256" s="10"/>
      <c r="AO1256" s="10"/>
      <c r="AP1256" s="10"/>
      <c r="AQ1256" s="10"/>
    </row>
    <row r="1257" spans="7:43" ht="15" customHeight="1" x14ac:dyDescent="0.55000000000000004">
      <c r="G1257" s="46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0"/>
      <c r="AD1257" s="10"/>
      <c r="AE1257" s="10"/>
      <c r="AF1257" s="10"/>
      <c r="AG1257" s="10"/>
      <c r="AH1257" s="10"/>
      <c r="AI1257" s="10"/>
      <c r="AJ1257" s="10"/>
      <c r="AK1257" s="10"/>
      <c r="AL1257" s="10"/>
      <c r="AM1257" s="10"/>
      <c r="AN1257" s="10"/>
      <c r="AO1257" s="10"/>
      <c r="AP1257" s="10"/>
      <c r="AQ1257" s="10"/>
    </row>
    <row r="1258" spans="7:43" ht="15" customHeight="1" x14ac:dyDescent="0.55000000000000004">
      <c r="G1258" s="46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0"/>
      <c r="AD1258" s="10"/>
      <c r="AE1258" s="10"/>
      <c r="AF1258" s="10"/>
      <c r="AG1258" s="10"/>
      <c r="AH1258" s="10"/>
      <c r="AI1258" s="10"/>
      <c r="AJ1258" s="10"/>
      <c r="AK1258" s="10"/>
      <c r="AL1258" s="10"/>
      <c r="AM1258" s="10"/>
      <c r="AN1258" s="10"/>
      <c r="AO1258" s="10"/>
      <c r="AP1258" s="10"/>
      <c r="AQ1258" s="10"/>
    </row>
    <row r="1259" spans="7:43" ht="15" customHeight="1" x14ac:dyDescent="0.55000000000000004">
      <c r="G1259" s="46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10"/>
      <c r="AD1259" s="10"/>
      <c r="AE1259" s="10"/>
      <c r="AF1259" s="10"/>
      <c r="AG1259" s="10"/>
      <c r="AH1259" s="10"/>
      <c r="AI1259" s="10"/>
      <c r="AJ1259" s="10"/>
      <c r="AK1259" s="10"/>
      <c r="AL1259" s="10"/>
      <c r="AM1259" s="10"/>
      <c r="AN1259" s="10"/>
      <c r="AO1259" s="10"/>
      <c r="AP1259" s="10"/>
      <c r="AQ1259" s="10"/>
    </row>
    <row r="1260" spans="7:43" ht="15" customHeight="1" x14ac:dyDescent="0.55000000000000004">
      <c r="G1260" s="46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0"/>
      <c r="AD1260" s="10"/>
      <c r="AE1260" s="10"/>
      <c r="AF1260" s="10"/>
      <c r="AG1260" s="10"/>
      <c r="AH1260" s="10"/>
      <c r="AI1260" s="10"/>
      <c r="AJ1260" s="10"/>
      <c r="AK1260" s="10"/>
      <c r="AL1260" s="10"/>
      <c r="AM1260" s="10"/>
      <c r="AN1260" s="10"/>
      <c r="AO1260" s="10"/>
      <c r="AP1260" s="10"/>
      <c r="AQ1260" s="10"/>
    </row>
    <row r="1261" spans="7:43" ht="15" customHeight="1" x14ac:dyDescent="0.55000000000000004">
      <c r="G1261" s="46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10"/>
      <c r="AD1261" s="10"/>
      <c r="AE1261" s="10"/>
      <c r="AF1261" s="10"/>
      <c r="AG1261" s="10"/>
      <c r="AH1261" s="10"/>
      <c r="AI1261" s="10"/>
      <c r="AJ1261" s="10"/>
      <c r="AK1261" s="10"/>
      <c r="AL1261" s="10"/>
      <c r="AM1261" s="10"/>
      <c r="AN1261" s="10"/>
      <c r="AO1261" s="10"/>
      <c r="AP1261" s="10"/>
      <c r="AQ1261" s="10"/>
    </row>
    <row r="1262" spans="7:43" ht="15" customHeight="1" x14ac:dyDescent="0.55000000000000004">
      <c r="G1262" s="46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0"/>
      <c r="AD1262" s="10"/>
      <c r="AE1262" s="10"/>
      <c r="AF1262" s="10"/>
      <c r="AG1262" s="10"/>
      <c r="AH1262" s="10"/>
      <c r="AI1262" s="10"/>
      <c r="AJ1262" s="10"/>
      <c r="AK1262" s="10"/>
      <c r="AL1262" s="10"/>
      <c r="AM1262" s="10"/>
      <c r="AN1262" s="10"/>
      <c r="AO1262" s="10"/>
      <c r="AP1262" s="10"/>
      <c r="AQ1262" s="10"/>
    </row>
    <row r="1263" spans="7:43" ht="15" customHeight="1" x14ac:dyDescent="0.55000000000000004">
      <c r="G1263" s="46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0"/>
      <c r="AD1263" s="10"/>
      <c r="AE1263" s="10"/>
      <c r="AF1263" s="10"/>
      <c r="AG1263" s="10"/>
      <c r="AH1263" s="10"/>
      <c r="AI1263" s="10"/>
      <c r="AJ1263" s="10"/>
      <c r="AK1263" s="10"/>
      <c r="AL1263" s="10"/>
      <c r="AM1263" s="10"/>
      <c r="AN1263" s="10"/>
      <c r="AO1263" s="10"/>
      <c r="AP1263" s="10"/>
      <c r="AQ1263" s="10"/>
    </row>
    <row r="1264" spans="7:43" ht="15" customHeight="1" x14ac:dyDescent="0.55000000000000004">
      <c r="G1264" s="46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0"/>
      <c r="AD1264" s="10"/>
      <c r="AE1264" s="10"/>
      <c r="AF1264" s="10"/>
      <c r="AG1264" s="10"/>
      <c r="AH1264" s="10"/>
      <c r="AI1264" s="10"/>
      <c r="AJ1264" s="10"/>
      <c r="AK1264" s="10"/>
      <c r="AL1264" s="10"/>
      <c r="AM1264" s="10"/>
      <c r="AN1264" s="10"/>
      <c r="AO1264" s="10"/>
      <c r="AP1264" s="10"/>
      <c r="AQ1264" s="10"/>
    </row>
    <row r="1265" spans="7:43" ht="15" customHeight="1" x14ac:dyDescent="0.55000000000000004">
      <c r="G1265" s="46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0"/>
      <c r="AD1265" s="10"/>
      <c r="AE1265" s="10"/>
      <c r="AF1265" s="10"/>
      <c r="AG1265" s="10"/>
      <c r="AH1265" s="10"/>
      <c r="AI1265" s="10"/>
      <c r="AJ1265" s="10"/>
      <c r="AK1265" s="10"/>
      <c r="AL1265" s="10"/>
      <c r="AM1265" s="10"/>
      <c r="AN1265" s="10"/>
      <c r="AO1265" s="10"/>
      <c r="AP1265" s="10"/>
      <c r="AQ1265" s="10"/>
    </row>
    <row r="1266" spans="7:43" ht="15" customHeight="1" x14ac:dyDescent="0.55000000000000004">
      <c r="G1266" s="46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0"/>
      <c r="AD1266" s="10"/>
      <c r="AE1266" s="10"/>
      <c r="AF1266" s="10"/>
      <c r="AG1266" s="10"/>
      <c r="AH1266" s="10"/>
      <c r="AI1266" s="10"/>
      <c r="AJ1266" s="10"/>
      <c r="AK1266" s="10"/>
      <c r="AL1266" s="10"/>
      <c r="AM1266" s="10"/>
      <c r="AN1266" s="10"/>
      <c r="AO1266" s="10"/>
      <c r="AP1266" s="10"/>
      <c r="AQ1266" s="10"/>
    </row>
    <row r="1267" spans="7:43" ht="15" customHeight="1" x14ac:dyDescent="0.55000000000000004">
      <c r="G1267" s="46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0"/>
      <c r="AD1267" s="10"/>
      <c r="AE1267" s="10"/>
      <c r="AF1267" s="10"/>
      <c r="AG1267" s="10"/>
      <c r="AH1267" s="10"/>
      <c r="AI1267" s="10"/>
      <c r="AJ1267" s="10"/>
      <c r="AK1267" s="10"/>
      <c r="AL1267" s="10"/>
      <c r="AM1267" s="10"/>
      <c r="AN1267" s="10"/>
      <c r="AO1267" s="10"/>
      <c r="AP1267" s="10"/>
      <c r="AQ1267" s="10"/>
    </row>
    <row r="1268" spans="7:43" ht="15" customHeight="1" x14ac:dyDescent="0.55000000000000004">
      <c r="G1268" s="46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0"/>
      <c r="AD1268" s="10"/>
      <c r="AE1268" s="10"/>
      <c r="AF1268" s="10"/>
      <c r="AG1268" s="10"/>
      <c r="AH1268" s="10"/>
      <c r="AI1268" s="10"/>
      <c r="AJ1268" s="10"/>
      <c r="AK1268" s="10"/>
      <c r="AL1268" s="10"/>
      <c r="AM1268" s="10"/>
      <c r="AN1268" s="10"/>
      <c r="AO1268" s="10"/>
      <c r="AP1268" s="10"/>
      <c r="AQ1268" s="10"/>
    </row>
    <row r="1269" spans="7:43" ht="15" customHeight="1" x14ac:dyDescent="0.55000000000000004">
      <c r="G1269" s="46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0"/>
      <c r="AD1269" s="10"/>
      <c r="AE1269" s="10"/>
      <c r="AF1269" s="10"/>
      <c r="AG1269" s="10"/>
      <c r="AH1269" s="10"/>
      <c r="AI1269" s="10"/>
      <c r="AJ1269" s="10"/>
      <c r="AK1269" s="10"/>
      <c r="AL1269" s="10"/>
      <c r="AM1269" s="10"/>
      <c r="AN1269" s="10"/>
      <c r="AO1269" s="10"/>
      <c r="AP1269" s="10"/>
      <c r="AQ1269" s="10"/>
    </row>
    <row r="1270" spans="7:43" ht="15" customHeight="1" x14ac:dyDescent="0.55000000000000004">
      <c r="G1270" s="46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0"/>
      <c r="AD1270" s="10"/>
      <c r="AE1270" s="10"/>
      <c r="AF1270" s="10"/>
      <c r="AG1270" s="10"/>
      <c r="AH1270" s="10"/>
      <c r="AI1270" s="10"/>
      <c r="AJ1270" s="10"/>
      <c r="AK1270" s="10"/>
      <c r="AL1270" s="10"/>
      <c r="AM1270" s="10"/>
      <c r="AN1270" s="10"/>
      <c r="AO1270" s="10"/>
      <c r="AP1270" s="10"/>
      <c r="AQ1270" s="10"/>
    </row>
    <row r="1271" spans="7:43" ht="15" customHeight="1" x14ac:dyDescent="0.55000000000000004">
      <c r="G1271" s="46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0"/>
      <c r="AD1271" s="10"/>
      <c r="AE1271" s="10"/>
      <c r="AF1271" s="10"/>
      <c r="AG1271" s="10"/>
      <c r="AH1271" s="10"/>
      <c r="AI1271" s="10"/>
      <c r="AJ1271" s="10"/>
      <c r="AK1271" s="10"/>
      <c r="AL1271" s="10"/>
      <c r="AM1271" s="10"/>
      <c r="AN1271" s="10"/>
      <c r="AO1271" s="10"/>
      <c r="AP1271" s="10"/>
      <c r="AQ1271" s="10"/>
    </row>
    <row r="1272" spans="7:43" ht="15" customHeight="1" x14ac:dyDescent="0.55000000000000004">
      <c r="G1272" s="46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0"/>
      <c r="AD1272" s="10"/>
      <c r="AE1272" s="10"/>
      <c r="AF1272" s="10"/>
      <c r="AG1272" s="10"/>
      <c r="AH1272" s="10"/>
      <c r="AI1272" s="10"/>
      <c r="AJ1272" s="10"/>
      <c r="AK1272" s="10"/>
      <c r="AL1272" s="10"/>
      <c r="AM1272" s="10"/>
      <c r="AN1272" s="10"/>
      <c r="AO1272" s="10"/>
      <c r="AP1272" s="10"/>
      <c r="AQ1272" s="10"/>
    </row>
    <row r="1273" spans="7:43" ht="15" customHeight="1" x14ac:dyDescent="0.55000000000000004">
      <c r="G1273" s="46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0"/>
      <c r="AD1273" s="10"/>
      <c r="AE1273" s="10"/>
      <c r="AF1273" s="10"/>
      <c r="AG1273" s="10"/>
      <c r="AH1273" s="10"/>
      <c r="AI1273" s="10"/>
      <c r="AJ1273" s="10"/>
      <c r="AK1273" s="10"/>
      <c r="AL1273" s="10"/>
      <c r="AM1273" s="10"/>
      <c r="AN1273" s="10"/>
      <c r="AO1273" s="10"/>
      <c r="AP1273" s="10"/>
      <c r="AQ1273" s="10"/>
    </row>
    <row r="1274" spans="7:43" ht="15" customHeight="1" x14ac:dyDescent="0.55000000000000004">
      <c r="G1274" s="46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0"/>
      <c r="AD1274" s="10"/>
      <c r="AE1274" s="10"/>
      <c r="AF1274" s="10"/>
      <c r="AG1274" s="10"/>
      <c r="AH1274" s="10"/>
      <c r="AI1274" s="10"/>
      <c r="AJ1274" s="10"/>
      <c r="AK1274" s="10"/>
      <c r="AL1274" s="10"/>
      <c r="AM1274" s="10"/>
      <c r="AN1274" s="10"/>
      <c r="AO1274" s="10"/>
      <c r="AP1274" s="10"/>
      <c r="AQ1274" s="10"/>
    </row>
    <row r="1275" spans="7:43" ht="15" customHeight="1" x14ac:dyDescent="0.55000000000000004">
      <c r="G1275" s="46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0"/>
      <c r="AD1275" s="10"/>
      <c r="AE1275" s="10"/>
      <c r="AF1275" s="10"/>
      <c r="AG1275" s="10"/>
      <c r="AH1275" s="10"/>
      <c r="AI1275" s="10"/>
      <c r="AJ1275" s="10"/>
      <c r="AK1275" s="10"/>
      <c r="AL1275" s="10"/>
      <c r="AM1275" s="10"/>
      <c r="AN1275" s="10"/>
      <c r="AO1275" s="10"/>
      <c r="AP1275" s="10"/>
      <c r="AQ1275" s="10"/>
    </row>
    <row r="1276" spans="7:43" ht="15" customHeight="1" x14ac:dyDescent="0.55000000000000004">
      <c r="G1276" s="46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0"/>
      <c r="AD1276" s="10"/>
      <c r="AE1276" s="10"/>
      <c r="AF1276" s="10"/>
      <c r="AG1276" s="10"/>
      <c r="AH1276" s="10"/>
      <c r="AI1276" s="10"/>
      <c r="AJ1276" s="10"/>
      <c r="AK1276" s="10"/>
      <c r="AL1276" s="10"/>
      <c r="AM1276" s="10"/>
      <c r="AN1276" s="10"/>
      <c r="AO1276" s="10"/>
      <c r="AP1276" s="10"/>
      <c r="AQ1276" s="10"/>
    </row>
    <row r="1277" spans="7:43" ht="15" customHeight="1" x14ac:dyDescent="0.55000000000000004">
      <c r="G1277" s="46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0"/>
      <c r="AD1277" s="10"/>
      <c r="AE1277" s="10"/>
      <c r="AF1277" s="10"/>
      <c r="AG1277" s="10"/>
      <c r="AH1277" s="10"/>
      <c r="AI1277" s="10"/>
      <c r="AJ1277" s="10"/>
      <c r="AK1277" s="10"/>
      <c r="AL1277" s="10"/>
      <c r="AM1277" s="10"/>
      <c r="AN1277" s="10"/>
      <c r="AO1277" s="10"/>
      <c r="AP1277" s="10"/>
      <c r="AQ1277" s="10"/>
    </row>
    <row r="1278" spans="7:43" ht="15" customHeight="1" x14ac:dyDescent="0.55000000000000004">
      <c r="G1278" s="46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0"/>
      <c r="AD1278" s="10"/>
      <c r="AE1278" s="10"/>
      <c r="AF1278" s="10"/>
      <c r="AG1278" s="10"/>
      <c r="AH1278" s="10"/>
      <c r="AI1278" s="10"/>
      <c r="AJ1278" s="10"/>
      <c r="AK1278" s="10"/>
      <c r="AL1278" s="10"/>
      <c r="AM1278" s="10"/>
      <c r="AN1278" s="10"/>
      <c r="AO1278" s="10"/>
      <c r="AP1278" s="10"/>
      <c r="AQ1278" s="10"/>
    </row>
    <row r="1279" spans="7:43" ht="15" customHeight="1" x14ac:dyDescent="0.55000000000000004">
      <c r="G1279" s="46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0"/>
      <c r="AD1279" s="10"/>
      <c r="AE1279" s="10"/>
      <c r="AF1279" s="10"/>
      <c r="AG1279" s="10"/>
      <c r="AH1279" s="10"/>
      <c r="AI1279" s="10"/>
      <c r="AJ1279" s="10"/>
      <c r="AK1279" s="10"/>
      <c r="AL1279" s="10"/>
      <c r="AM1279" s="10"/>
      <c r="AN1279" s="10"/>
      <c r="AO1279" s="10"/>
      <c r="AP1279" s="10"/>
      <c r="AQ1279" s="10"/>
    </row>
    <row r="1280" spans="7:43" ht="15" customHeight="1" x14ac:dyDescent="0.55000000000000004">
      <c r="G1280" s="46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0"/>
      <c r="AD1280" s="10"/>
      <c r="AE1280" s="10"/>
      <c r="AF1280" s="10"/>
      <c r="AG1280" s="10"/>
      <c r="AH1280" s="10"/>
      <c r="AI1280" s="10"/>
      <c r="AJ1280" s="10"/>
      <c r="AK1280" s="10"/>
      <c r="AL1280" s="10"/>
      <c r="AM1280" s="10"/>
      <c r="AN1280" s="10"/>
      <c r="AO1280" s="10"/>
      <c r="AP1280" s="10"/>
      <c r="AQ1280" s="10"/>
    </row>
    <row r="1281" spans="7:43" ht="15" customHeight="1" x14ac:dyDescent="0.55000000000000004">
      <c r="G1281" s="46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0"/>
      <c r="AD1281" s="10"/>
      <c r="AE1281" s="10"/>
      <c r="AF1281" s="10"/>
      <c r="AG1281" s="10"/>
      <c r="AH1281" s="10"/>
      <c r="AI1281" s="10"/>
      <c r="AJ1281" s="10"/>
      <c r="AK1281" s="10"/>
      <c r="AL1281" s="10"/>
      <c r="AM1281" s="10"/>
      <c r="AN1281" s="10"/>
      <c r="AO1281" s="10"/>
      <c r="AP1281" s="10"/>
      <c r="AQ1281" s="10"/>
    </row>
    <row r="1282" spans="7:43" ht="15" customHeight="1" x14ac:dyDescent="0.55000000000000004">
      <c r="G1282" s="46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0"/>
      <c r="AD1282" s="10"/>
      <c r="AE1282" s="10"/>
      <c r="AF1282" s="10"/>
      <c r="AG1282" s="10"/>
      <c r="AH1282" s="10"/>
      <c r="AI1282" s="10"/>
      <c r="AJ1282" s="10"/>
      <c r="AK1282" s="10"/>
      <c r="AL1282" s="10"/>
      <c r="AM1282" s="10"/>
      <c r="AN1282" s="10"/>
      <c r="AO1282" s="10"/>
      <c r="AP1282" s="10"/>
      <c r="AQ1282" s="10"/>
    </row>
    <row r="1283" spans="7:43" ht="15" customHeight="1" x14ac:dyDescent="0.55000000000000004">
      <c r="G1283" s="46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0"/>
      <c r="AD1283" s="10"/>
      <c r="AE1283" s="10"/>
      <c r="AF1283" s="10"/>
      <c r="AG1283" s="10"/>
      <c r="AH1283" s="10"/>
      <c r="AI1283" s="10"/>
      <c r="AJ1283" s="10"/>
      <c r="AK1283" s="10"/>
      <c r="AL1283" s="10"/>
      <c r="AM1283" s="10"/>
      <c r="AN1283" s="10"/>
      <c r="AO1283" s="10"/>
      <c r="AP1283" s="10"/>
      <c r="AQ1283" s="10"/>
    </row>
    <row r="1284" spans="7:43" ht="15" customHeight="1" x14ac:dyDescent="0.55000000000000004">
      <c r="G1284" s="46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0"/>
      <c r="AD1284" s="10"/>
      <c r="AE1284" s="10"/>
      <c r="AF1284" s="10"/>
      <c r="AG1284" s="10"/>
      <c r="AH1284" s="10"/>
      <c r="AI1284" s="10"/>
      <c r="AJ1284" s="10"/>
      <c r="AK1284" s="10"/>
      <c r="AL1284" s="10"/>
      <c r="AM1284" s="10"/>
      <c r="AN1284" s="10"/>
      <c r="AO1284" s="10"/>
      <c r="AP1284" s="10"/>
      <c r="AQ1284" s="10"/>
    </row>
    <row r="1285" spans="7:43" ht="15" customHeight="1" x14ac:dyDescent="0.55000000000000004">
      <c r="G1285" s="46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0"/>
      <c r="AD1285" s="10"/>
      <c r="AE1285" s="10"/>
      <c r="AF1285" s="10"/>
      <c r="AG1285" s="10"/>
      <c r="AH1285" s="10"/>
      <c r="AI1285" s="10"/>
      <c r="AJ1285" s="10"/>
      <c r="AK1285" s="10"/>
      <c r="AL1285" s="10"/>
      <c r="AM1285" s="10"/>
      <c r="AN1285" s="10"/>
      <c r="AO1285" s="10"/>
      <c r="AP1285" s="10"/>
      <c r="AQ1285" s="10"/>
    </row>
    <row r="1286" spans="7:43" ht="15" customHeight="1" x14ac:dyDescent="0.55000000000000004">
      <c r="G1286" s="46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</row>
    <row r="1287" spans="7:43" ht="15" customHeight="1" x14ac:dyDescent="0.55000000000000004">
      <c r="G1287" s="46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0"/>
      <c r="AD1287" s="10"/>
      <c r="AE1287" s="10"/>
      <c r="AF1287" s="10"/>
      <c r="AG1287" s="10"/>
      <c r="AH1287" s="10"/>
      <c r="AI1287" s="10"/>
      <c r="AJ1287" s="10"/>
      <c r="AK1287" s="10"/>
      <c r="AL1287" s="10"/>
      <c r="AM1287" s="10"/>
      <c r="AN1287" s="10"/>
      <c r="AO1287" s="10"/>
      <c r="AP1287" s="10"/>
      <c r="AQ1287" s="10"/>
    </row>
    <row r="1288" spans="7:43" ht="15" customHeight="1" x14ac:dyDescent="0.55000000000000004">
      <c r="G1288" s="46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0"/>
      <c r="AD1288" s="10"/>
      <c r="AE1288" s="10"/>
      <c r="AF1288" s="10"/>
      <c r="AG1288" s="10"/>
      <c r="AH1288" s="10"/>
      <c r="AI1288" s="10"/>
      <c r="AJ1288" s="10"/>
      <c r="AK1288" s="10"/>
      <c r="AL1288" s="10"/>
      <c r="AM1288" s="10"/>
      <c r="AN1288" s="10"/>
      <c r="AO1288" s="10"/>
      <c r="AP1288" s="10"/>
      <c r="AQ1288" s="10"/>
    </row>
    <row r="1289" spans="7:43" ht="15" customHeight="1" x14ac:dyDescent="0.55000000000000004">
      <c r="G1289" s="46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0"/>
      <c r="AD1289" s="10"/>
      <c r="AE1289" s="10"/>
      <c r="AF1289" s="10"/>
      <c r="AG1289" s="10"/>
      <c r="AH1289" s="10"/>
      <c r="AI1289" s="10"/>
      <c r="AJ1289" s="10"/>
      <c r="AK1289" s="10"/>
      <c r="AL1289" s="10"/>
      <c r="AM1289" s="10"/>
      <c r="AN1289" s="10"/>
      <c r="AO1289" s="10"/>
      <c r="AP1289" s="10"/>
      <c r="AQ1289" s="10"/>
    </row>
    <row r="1290" spans="7:43" ht="15" customHeight="1" x14ac:dyDescent="0.55000000000000004">
      <c r="G1290" s="46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0"/>
      <c r="AD1290" s="10"/>
      <c r="AE1290" s="10"/>
      <c r="AF1290" s="10"/>
      <c r="AG1290" s="10"/>
      <c r="AH1290" s="10"/>
      <c r="AI1290" s="10"/>
      <c r="AJ1290" s="10"/>
      <c r="AK1290" s="10"/>
      <c r="AL1290" s="10"/>
      <c r="AM1290" s="10"/>
      <c r="AN1290" s="10"/>
      <c r="AO1290" s="10"/>
      <c r="AP1290" s="10"/>
      <c r="AQ1290" s="10"/>
    </row>
    <row r="1291" spans="7:43" ht="15" customHeight="1" x14ac:dyDescent="0.55000000000000004">
      <c r="G1291" s="46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0"/>
      <c r="AD1291" s="10"/>
      <c r="AE1291" s="10"/>
      <c r="AF1291" s="10"/>
      <c r="AG1291" s="10"/>
      <c r="AH1291" s="10"/>
      <c r="AI1291" s="10"/>
      <c r="AJ1291" s="10"/>
      <c r="AK1291" s="10"/>
      <c r="AL1291" s="10"/>
      <c r="AM1291" s="10"/>
      <c r="AN1291" s="10"/>
      <c r="AO1291" s="10"/>
      <c r="AP1291" s="10"/>
      <c r="AQ1291" s="10"/>
    </row>
    <row r="1292" spans="7:43" ht="15" customHeight="1" x14ac:dyDescent="0.55000000000000004">
      <c r="G1292" s="46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0"/>
      <c r="AD1292" s="10"/>
      <c r="AE1292" s="10"/>
      <c r="AF1292" s="10"/>
      <c r="AG1292" s="10"/>
      <c r="AH1292" s="10"/>
      <c r="AI1292" s="10"/>
      <c r="AJ1292" s="10"/>
      <c r="AK1292" s="10"/>
      <c r="AL1292" s="10"/>
      <c r="AM1292" s="10"/>
      <c r="AN1292" s="10"/>
      <c r="AO1292" s="10"/>
      <c r="AP1292" s="10"/>
      <c r="AQ1292" s="10"/>
    </row>
    <row r="1293" spans="7:43" ht="15" customHeight="1" x14ac:dyDescent="0.55000000000000004">
      <c r="G1293" s="46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0"/>
      <c r="AD1293" s="10"/>
      <c r="AE1293" s="10"/>
      <c r="AF1293" s="10"/>
      <c r="AG1293" s="10"/>
      <c r="AH1293" s="10"/>
      <c r="AI1293" s="10"/>
      <c r="AJ1293" s="10"/>
      <c r="AK1293" s="10"/>
      <c r="AL1293" s="10"/>
      <c r="AM1293" s="10"/>
      <c r="AN1293" s="10"/>
      <c r="AO1293" s="10"/>
      <c r="AP1293" s="10"/>
      <c r="AQ1293" s="10"/>
    </row>
    <row r="1294" spans="7:43" ht="15" customHeight="1" x14ac:dyDescent="0.55000000000000004">
      <c r="G1294" s="46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0"/>
      <c r="AD1294" s="10"/>
      <c r="AE1294" s="10"/>
      <c r="AF1294" s="10"/>
      <c r="AG1294" s="10"/>
      <c r="AH1294" s="10"/>
      <c r="AI1294" s="10"/>
      <c r="AJ1294" s="10"/>
      <c r="AK1294" s="10"/>
      <c r="AL1294" s="10"/>
      <c r="AM1294" s="10"/>
      <c r="AN1294" s="10"/>
      <c r="AO1294" s="10"/>
      <c r="AP1294" s="10"/>
      <c r="AQ1294" s="10"/>
    </row>
    <row r="1295" spans="7:43" ht="15" customHeight="1" x14ac:dyDescent="0.55000000000000004">
      <c r="G1295" s="46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  <c r="AC1295" s="10"/>
      <c r="AD1295" s="10"/>
      <c r="AE1295" s="10"/>
      <c r="AF1295" s="10"/>
      <c r="AG1295" s="10"/>
      <c r="AH1295" s="10"/>
      <c r="AI1295" s="10"/>
      <c r="AJ1295" s="10"/>
      <c r="AK1295" s="10"/>
      <c r="AL1295" s="10"/>
      <c r="AM1295" s="10"/>
      <c r="AN1295" s="10"/>
      <c r="AO1295" s="10"/>
      <c r="AP1295" s="10"/>
      <c r="AQ1295" s="10"/>
    </row>
    <row r="1296" spans="7:43" ht="15" customHeight="1" x14ac:dyDescent="0.55000000000000004">
      <c r="G1296" s="46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0"/>
      <c r="AD1296" s="10"/>
      <c r="AE1296" s="10"/>
      <c r="AF1296" s="10"/>
      <c r="AG1296" s="10"/>
      <c r="AH1296" s="10"/>
      <c r="AI1296" s="10"/>
      <c r="AJ1296" s="10"/>
      <c r="AK1296" s="10"/>
      <c r="AL1296" s="10"/>
      <c r="AM1296" s="10"/>
      <c r="AN1296" s="10"/>
      <c r="AO1296" s="10"/>
      <c r="AP1296" s="10"/>
      <c r="AQ1296" s="10"/>
    </row>
    <row r="1297" spans="7:43" ht="15" customHeight="1" x14ac:dyDescent="0.55000000000000004">
      <c r="G1297" s="46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0"/>
      <c r="AD1297" s="10"/>
      <c r="AE1297" s="10"/>
      <c r="AF1297" s="10"/>
      <c r="AG1297" s="10"/>
      <c r="AH1297" s="10"/>
      <c r="AI1297" s="10"/>
      <c r="AJ1297" s="10"/>
      <c r="AK1297" s="10"/>
      <c r="AL1297" s="10"/>
      <c r="AM1297" s="10"/>
      <c r="AN1297" s="10"/>
      <c r="AO1297" s="10"/>
      <c r="AP1297" s="10"/>
      <c r="AQ1297" s="10"/>
    </row>
    <row r="1298" spans="7:43" ht="15" customHeight="1" x14ac:dyDescent="0.55000000000000004">
      <c r="G1298" s="46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0"/>
      <c r="AD1298" s="10"/>
      <c r="AE1298" s="10"/>
      <c r="AF1298" s="10"/>
      <c r="AG1298" s="10"/>
      <c r="AH1298" s="10"/>
      <c r="AI1298" s="10"/>
      <c r="AJ1298" s="10"/>
      <c r="AK1298" s="10"/>
      <c r="AL1298" s="10"/>
      <c r="AM1298" s="10"/>
      <c r="AN1298" s="10"/>
      <c r="AO1298" s="10"/>
      <c r="AP1298" s="10"/>
      <c r="AQ1298" s="10"/>
    </row>
    <row r="1299" spans="7:43" ht="15" customHeight="1" x14ac:dyDescent="0.55000000000000004">
      <c r="G1299" s="46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0"/>
      <c r="AD1299" s="10"/>
      <c r="AE1299" s="10"/>
      <c r="AF1299" s="10"/>
      <c r="AG1299" s="10"/>
      <c r="AH1299" s="10"/>
      <c r="AI1299" s="10"/>
      <c r="AJ1299" s="10"/>
      <c r="AK1299" s="10"/>
      <c r="AL1299" s="10"/>
      <c r="AM1299" s="10"/>
      <c r="AN1299" s="10"/>
      <c r="AO1299" s="10"/>
      <c r="AP1299" s="10"/>
      <c r="AQ1299" s="10"/>
    </row>
    <row r="1300" spans="7:43" ht="15" customHeight="1" x14ac:dyDescent="0.55000000000000004">
      <c r="G1300" s="46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0"/>
      <c r="AD1300" s="10"/>
      <c r="AE1300" s="10"/>
      <c r="AF1300" s="10"/>
      <c r="AG1300" s="10"/>
      <c r="AH1300" s="10"/>
      <c r="AI1300" s="10"/>
      <c r="AJ1300" s="10"/>
      <c r="AK1300" s="10"/>
      <c r="AL1300" s="10"/>
      <c r="AM1300" s="10"/>
      <c r="AN1300" s="10"/>
      <c r="AO1300" s="10"/>
      <c r="AP1300" s="10"/>
      <c r="AQ1300" s="10"/>
    </row>
    <row r="1301" spans="7:43" ht="15" customHeight="1" x14ac:dyDescent="0.55000000000000004">
      <c r="G1301" s="46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0"/>
      <c r="AD1301" s="10"/>
      <c r="AE1301" s="10"/>
      <c r="AF1301" s="10"/>
      <c r="AG1301" s="10"/>
      <c r="AH1301" s="10"/>
      <c r="AI1301" s="10"/>
      <c r="AJ1301" s="10"/>
      <c r="AK1301" s="10"/>
      <c r="AL1301" s="10"/>
      <c r="AM1301" s="10"/>
      <c r="AN1301" s="10"/>
      <c r="AO1301" s="10"/>
      <c r="AP1301" s="10"/>
      <c r="AQ1301" s="10"/>
    </row>
    <row r="1302" spans="7:43" ht="15" customHeight="1" x14ac:dyDescent="0.55000000000000004">
      <c r="G1302" s="46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0"/>
      <c r="AD1302" s="10"/>
      <c r="AE1302" s="10"/>
      <c r="AF1302" s="10"/>
      <c r="AG1302" s="10"/>
      <c r="AH1302" s="10"/>
      <c r="AI1302" s="10"/>
      <c r="AJ1302" s="10"/>
      <c r="AK1302" s="10"/>
      <c r="AL1302" s="10"/>
      <c r="AM1302" s="10"/>
      <c r="AN1302" s="10"/>
      <c r="AO1302" s="10"/>
      <c r="AP1302" s="10"/>
      <c r="AQ1302" s="10"/>
    </row>
    <row r="1303" spans="7:43" ht="15" customHeight="1" x14ac:dyDescent="0.55000000000000004">
      <c r="G1303" s="46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0"/>
      <c r="AD1303" s="10"/>
      <c r="AE1303" s="10"/>
      <c r="AF1303" s="10"/>
      <c r="AG1303" s="10"/>
      <c r="AH1303" s="10"/>
      <c r="AI1303" s="10"/>
      <c r="AJ1303" s="10"/>
      <c r="AK1303" s="10"/>
      <c r="AL1303" s="10"/>
      <c r="AM1303" s="10"/>
      <c r="AN1303" s="10"/>
      <c r="AO1303" s="10"/>
      <c r="AP1303" s="10"/>
      <c r="AQ1303" s="10"/>
    </row>
    <row r="1304" spans="7:43" ht="15" customHeight="1" x14ac:dyDescent="0.55000000000000004">
      <c r="G1304" s="46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0"/>
      <c r="AD1304" s="10"/>
      <c r="AE1304" s="10"/>
      <c r="AF1304" s="10"/>
      <c r="AG1304" s="10"/>
      <c r="AH1304" s="10"/>
      <c r="AI1304" s="10"/>
      <c r="AJ1304" s="10"/>
      <c r="AK1304" s="10"/>
      <c r="AL1304" s="10"/>
      <c r="AM1304" s="10"/>
      <c r="AN1304" s="10"/>
      <c r="AO1304" s="10"/>
      <c r="AP1304" s="10"/>
      <c r="AQ1304" s="10"/>
    </row>
    <row r="1305" spans="7:43" ht="15" customHeight="1" x14ac:dyDescent="0.55000000000000004">
      <c r="G1305" s="46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0"/>
      <c r="AD1305" s="10"/>
      <c r="AE1305" s="10"/>
      <c r="AF1305" s="10"/>
      <c r="AG1305" s="10"/>
      <c r="AH1305" s="10"/>
      <c r="AI1305" s="10"/>
      <c r="AJ1305" s="10"/>
      <c r="AK1305" s="10"/>
      <c r="AL1305" s="10"/>
      <c r="AM1305" s="10"/>
      <c r="AN1305" s="10"/>
      <c r="AO1305" s="10"/>
      <c r="AP1305" s="10"/>
      <c r="AQ1305" s="10"/>
    </row>
    <row r="1306" spans="7:43" ht="15" customHeight="1" x14ac:dyDescent="0.55000000000000004">
      <c r="G1306" s="46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10"/>
      <c r="AD1306" s="10"/>
      <c r="AE1306" s="10"/>
      <c r="AF1306" s="10"/>
      <c r="AG1306" s="10"/>
      <c r="AH1306" s="10"/>
      <c r="AI1306" s="10"/>
      <c r="AJ1306" s="10"/>
      <c r="AK1306" s="10"/>
      <c r="AL1306" s="10"/>
      <c r="AM1306" s="10"/>
      <c r="AN1306" s="10"/>
      <c r="AO1306" s="10"/>
      <c r="AP1306" s="10"/>
      <c r="AQ1306" s="10"/>
    </row>
    <row r="1307" spans="7:43" ht="15" customHeight="1" x14ac:dyDescent="0.55000000000000004">
      <c r="G1307" s="46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0"/>
      <c r="AD1307" s="10"/>
      <c r="AE1307" s="10"/>
      <c r="AF1307" s="10"/>
      <c r="AG1307" s="10"/>
      <c r="AH1307" s="10"/>
      <c r="AI1307" s="10"/>
      <c r="AJ1307" s="10"/>
      <c r="AK1307" s="10"/>
      <c r="AL1307" s="10"/>
      <c r="AM1307" s="10"/>
      <c r="AN1307" s="10"/>
      <c r="AO1307" s="10"/>
      <c r="AP1307" s="10"/>
      <c r="AQ1307" s="10"/>
    </row>
    <row r="1308" spans="7:43" ht="15" customHeight="1" x14ac:dyDescent="0.55000000000000004">
      <c r="G1308" s="46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0"/>
      <c r="AD1308" s="10"/>
      <c r="AE1308" s="10"/>
      <c r="AF1308" s="10"/>
      <c r="AG1308" s="10"/>
      <c r="AH1308" s="10"/>
      <c r="AI1308" s="10"/>
      <c r="AJ1308" s="10"/>
      <c r="AK1308" s="10"/>
      <c r="AL1308" s="10"/>
      <c r="AM1308" s="10"/>
      <c r="AN1308" s="10"/>
      <c r="AO1308" s="10"/>
      <c r="AP1308" s="10"/>
      <c r="AQ1308" s="10"/>
    </row>
    <row r="1309" spans="7:43" ht="15" customHeight="1" x14ac:dyDescent="0.55000000000000004">
      <c r="G1309" s="46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0"/>
      <c r="AD1309" s="10"/>
      <c r="AE1309" s="10"/>
      <c r="AF1309" s="10"/>
      <c r="AG1309" s="10"/>
      <c r="AH1309" s="10"/>
      <c r="AI1309" s="10"/>
      <c r="AJ1309" s="10"/>
      <c r="AK1309" s="10"/>
      <c r="AL1309" s="10"/>
      <c r="AM1309" s="10"/>
      <c r="AN1309" s="10"/>
      <c r="AO1309" s="10"/>
      <c r="AP1309" s="10"/>
      <c r="AQ1309" s="10"/>
    </row>
    <row r="1310" spans="7:43" ht="15" customHeight="1" x14ac:dyDescent="0.55000000000000004">
      <c r="G1310" s="46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0"/>
      <c r="AB1310" s="10"/>
      <c r="AC1310" s="10"/>
      <c r="AD1310" s="10"/>
      <c r="AE1310" s="10"/>
      <c r="AF1310" s="10"/>
      <c r="AG1310" s="10"/>
      <c r="AH1310" s="10"/>
      <c r="AI1310" s="10"/>
      <c r="AJ1310" s="10"/>
      <c r="AK1310" s="10"/>
      <c r="AL1310" s="10"/>
      <c r="AM1310" s="10"/>
      <c r="AN1310" s="10"/>
      <c r="AO1310" s="10"/>
      <c r="AP1310" s="10"/>
      <c r="AQ1310" s="10"/>
    </row>
    <row r="1311" spans="7:43" ht="15" customHeight="1" x14ac:dyDescent="0.55000000000000004">
      <c r="G1311" s="46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0"/>
      <c r="AD1311" s="10"/>
      <c r="AE1311" s="10"/>
      <c r="AF1311" s="10"/>
      <c r="AG1311" s="10"/>
      <c r="AH1311" s="10"/>
      <c r="AI1311" s="10"/>
      <c r="AJ1311" s="10"/>
      <c r="AK1311" s="10"/>
      <c r="AL1311" s="10"/>
      <c r="AM1311" s="10"/>
      <c r="AN1311" s="10"/>
      <c r="AO1311" s="10"/>
      <c r="AP1311" s="10"/>
      <c r="AQ1311" s="10"/>
    </row>
    <row r="1312" spans="7:43" ht="15" customHeight="1" x14ac:dyDescent="0.55000000000000004">
      <c r="G1312" s="46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  <c r="AB1312" s="10"/>
      <c r="AC1312" s="10"/>
      <c r="AD1312" s="10"/>
      <c r="AE1312" s="10"/>
      <c r="AF1312" s="10"/>
      <c r="AG1312" s="10"/>
      <c r="AH1312" s="10"/>
      <c r="AI1312" s="10"/>
      <c r="AJ1312" s="10"/>
      <c r="AK1312" s="10"/>
      <c r="AL1312" s="10"/>
      <c r="AM1312" s="10"/>
      <c r="AN1312" s="10"/>
      <c r="AO1312" s="10"/>
      <c r="AP1312" s="10"/>
      <c r="AQ1312" s="10"/>
    </row>
    <row r="1313" spans="7:43" ht="15" customHeight="1" x14ac:dyDescent="0.55000000000000004">
      <c r="G1313" s="46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0"/>
      <c r="AD1313" s="10"/>
      <c r="AE1313" s="10"/>
      <c r="AF1313" s="10"/>
      <c r="AG1313" s="10"/>
      <c r="AH1313" s="10"/>
      <c r="AI1313" s="10"/>
      <c r="AJ1313" s="10"/>
      <c r="AK1313" s="10"/>
      <c r="AL1313" s="10"/>
      <c r="AM1313" s="10"/>
      <c r="AN1313" s="10"/>
      <c r="AO1313" s="10"/>
      <c r="AP1313" s="10"/>
      <c r="AQ1313" s="10"/>
    </row>
    <row r="1314" spans="7:43" ht="15" customHeight="1" x14ac:dyDescent="0.55000000000000004">
      <c r="G1314" s="46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0"/>
      <c r="AD1314" s="10"/>
      <c r="AE1314" s="10"/>
      <c r="AF1314" s="10"/>
      <c r="AG1314" s="10"/>
      <c r="AH1314" s="10"/>
      <c r="AI1314" s="10"/>
      <c r="AJ1314" s="10"/>
      <c r="AK1314" s="10"/>
      <c r="AL1314" s="10"/>
      <c r="AM1314" s="10"/>
      <c r="AN1314" s="10"/>
      <c r="AO1314" s="10"/>
      <c r="AP1314" s="10"/>
      <c r="AQ1314" s="10"/>
    </row>
    <row r="1315" spans="7:43" ht="15" customHeight="1" x14ac:dyDescent="0.55000000000000004">
      <c r="G1315" s="46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10"/>
      <c r="AD1315" s="10"/>
      <c r="AE1315" s="10"/>
      <c r="AF1315" s="10"/>
      <c r="AG1315" s="10"/>
      <c r="AH1315" s="10"/>
      <c r="AI1315" s="10"/>
      <c r="AJ1315" s="10"/>
      <c r="AK1315" s="10"/>
      <c r="AL1315" s="10"/>
      <c r="AM1315" s="10"/>
      <c r="AN1315" s="10"/>
      <c r="AO1315" s="10"/>
      <c r="AP1315" s="10"/>
      <c r="AQ1315" s="10"/>
    </row>
    <row r="1316" spans="7:43" ht="15" customHeight="1" x14ac:dyDescent="0.55000000000000004">
      <c r="G1316" s="46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  <c r="AC1316" s="10"/>
      <c r="AD1316" s="10"/>
      <c r="AE1316" s="10"/>
      <c r="AF1316" s="10"/>
      <c r="AG1316" s="10"/>
      <c r="AH1316" s="10"/>
      <c r="AI1316" s="10"/>
      <c r="AJ1316" s="10"/>
      <c r="AK1316" s="10"/>
      <c r="AL1316" s="10"/>
      <c r="AM1316" s="10"/>
      <c r="AN1316" s="10"/>
      <c r="AO1316" s="10"/>
      <c r="AP1316" s="10"/>
      <c r="AQ1316" s="10"/>
    </row>
    <row r="1317" spans="7:43" ht="15" customHeight="1" x14ac:dyDescent="0.55000000000000004">
      <c r="G1317" s="46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  <c r="AC1317" s="10"/>
      <c r="AD1317" s="10"/>
      <c r="AE1317" s="10"/>
      <c r="AF1317" s="10"/>
      <c r="AG1317" s="10"/>
      <c r="AH1317" s="10"/>
      <c r="AI1317" s="10"/>
      <c r="AJ1317" s="10"/>
      <c r="AK1317" s="10"/>
      <c r="AL1317" s="10"/>
      <c r="AM1317" s="10"/>
      <c r="AN1317" s="10"/>
      <c r="AO1317" s="10"/>
      <c r="AP1317" s="10"/>
      <c r="AQ1317" s="10"/>
    </row>
    <row r="1318" spans="7:43" ht="15" customHeight="1" x14ac:dyDescent="0.55000000000000004">
      <c r="G1318" s="46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0"/>
      <c r="AD1318" s="10"/>
      <c r="AE1318" s="10"/>
      <c r="AF1318" s="10"/>
      <c r="AG1318" s="10"/>
      <c r="AH1318" s="10"/>
      <c r="AI1318" s="10"/>
      <c r="AJ1318" s="10"/>
      <c r="AK1318" s="10"/>
      <c r="AL1318" s="10"/>
      <c r="AM1318" s="10"/>
      <c r="AN1318" s="10"/>
      <c r="AO1318" s="10"/>
      <c r="AP1318" s="10"/>
      <c r="AQ1318" s="10"/>
    </row>
    <row r="1319" spans="7:43" ht="15" customHeight="1" x14ac:dyDescent="0.55000000000000004">
      <c r="G1319" s="46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0"/>
      <c r="AD1319" s="10"/>
      <c r="AE1319" s="10"/>
      <c r="AF1319" s="10"/>
      <c r="AG1319" s="10"/>
      <c r="AH1319" s="10"/>
      <c r="AI1319" s="10"/>
      <c r="AJ1319" s="10"/>
      <c r="AK1319" s="10"/>
      <c r="AL1319" s="10"/>
      <c r="AM1319" s="10"/>
      <c r="AN1319" s="10"/>
      <c r="AO1319" s="10"/>
      <c r="AP1319" s="10"/>
      <c r="AQ1319" s="10"/>
    </row>
    <row r="1320" spans="7:43" ht="15" customHeight="1" x14ac:dyDescent="0.55000000000000004">
      <c r="G1320" s="46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0"/>
      <c r="AD1320" s="10"/>
      <c r="AE1320" s="10"/>
      <c r="AF1320" s="10"/>
      <c r="AG1320" s="10"/>
      <c r="AH1320" s="10"/>
      <c r="AI1320" s="10"/>
      <c r="AJ1320" s="10"/>
      <c r="AK1320" s="10"/>
      <c r="AL1320" s="10"/>
      <c r="AM1320" s="10"/>
      <c r="AN1320" s="10"/>
      <c r="AO1320" s="10"/>
      <c r="AP1320" s="10"/>
      <c r="AQ1320" s="10"/>
    </row>
    <row r="1321" spans="7:43" ht="15" customHeight="1" x14ac:dyDescent="0.55000000000000004">
      <c r="G1321" s="46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10"/>
      <c r="AD1321" s="10"/>
      <c r="AE1321" s="10"/>
      <c r="AF1321" s="10"/>
      <c r="AG1321" s="10"/>
      <c r="AH1321" s="10"/>
      <c r="AI1321" s="10"/>
      <c r="AJ1321" s="10"/>
      <c r="AK1321" s="10"/>
      <c r="AL1321" s="10"/>
      <c r="AM1321" s="10"/>
      <c r="AN1321" s="10"/>
      <c r="AO1321" s="10"/>
      <c r="AP1321" s="10"/>
      <c r="AQ1321" s="10"/>
    </row>
    <row r="1322" spans="7:43" ht="15" customHeight="1" x14ac:dyDescent="0.55000000000000004">
      <c r="G1322" s="46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  <c r="AB1322" s="10"/>
      <c r="AC1322" s="10"/>
      <c r="AD1322" s="10"/>
      <c r="AE1322" s="10"/>
      <c r="AF1322" s="10"/>
      <c r="AG1322" s="10"/>
      <c r="AH1322" s="10"/>
      <c r="AI1322" s="10"/>
      <c r="AJ1322" s="10"/>
      <c r="AK1322" s="10"/>
      <c r="AL1322" s="10"/>
      <c r="AM1322" s="10"/>
      <c r="AN1322" s="10"/>
      <c r="AO1322" s="10"/>
      <c r="AP1322" s="10"/>
      <c r="AQ1322" s="10"/>
    </row>
    <row r="1323" spans="7:43" ht="15" customHeight="1" x14ac:dyDescent="0.55000000000000004">
      <c r="G1323" s="46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0"/>
      <c r="AD1323" s="10"/>
      <c r="AE1323" s="10"/>
      <c r="AF1323" s="10"/>
      <c r="AG1323" s="10"/>
      <c r="AH1323" s="10"/>
      <c r="AI1323" s="10"/>
      <c r="AJ1323" s="10"/>
      <c r="AK1323" s="10"/>
      <c r="AL1323" s="10"/>
      <c r="AM1323" s="10"/>
      <c r="AN1323" s="10"/>
      <c r="AO1323" s="10"/>
      <c r="AP1323" s="10"/>
      <c r="AQ1323" s="10"/>
    </row>
    <row r="1324" spans="7:43" ht="15" customHeight="1" x14ac:dyDescent="0.55000000000000004">
      <c r="G1324" s="46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  <c r="AC1324" s="10"/>
      <c r="AD1324" s="10"/>
      <c r="AE1324" s="10"/>
      <c r="AF1324" s="10"/>
      <c r="AG1324" s="10"/>
      <c r="AH1324" s="10"/>
      <c r="AI1324" s="10"/>
      <c r="AJ1324" s="10"/>
      <c r="AK1324" s="10"/>
      <c r="AL1324" s="10"/>
      <c r="AM1324" s="10"/>
      <c r="AN1324" s="10"/>
      <c r="AO1324" s="10"/>
      <c r="AP1324" s="10"/>
      <c r="AQ1324" s="10"/>
    </row>
    <row r="1325" spans="7:43" ht="15" customHeight="1" x14ac:dyDescent="0.55000000000000004">
      <c r="G1325" s="46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  <c r="AB1325" s="10"/>
      <c r="AC1325" s="10"/>
      <c r="AD1325" s="10"/>
      <c r="AE1325" s="10"/>
      <c r="AF1325" s="10"/>
      <c r="AG1325" s="10"/>
      <c r="AH1325" s="10"/>
      <c r="AI1325" s="10"/>
      <c r="AJ1325" s="10"/>
      <c r="AK1325" s="10"/>
      <c r="AL1325" s="10"/>
      <c r="AM1325" s="10"/>
      <c r="AN1325" s="10"/>
      <c r="AO1325" s="10"/>
      <c r="AP1325" s="10"/>
      <c r="AQ1325" s="10"/>
    </row>
    <row r="1326" spans="7:43" ht="15" customHeight="1" x14ac:dyDescent="0.55000000000000004">
      <c r="G1326" s="46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0"/>
      <c r="AD1326" s="10"/>
      <c r="AE1326" s="10"/>
      <c r="AF1326" s="10"/>
      <c r="AG1326" s="10"/>
      <c r="AH1326" s="10"/>
      <c r="AI1326" s="10"/>
      <c r="AJ1326" s="10"/>
      <c r="AK1326" s="10"/>
      <c r="AL1326" s="10"/>
      <c r="AM1326" s="10"/>
      <c r="AN1326" s="10"/>
      <c r="AO1326" s="10"/>
      <c r="AP1326" s="10"/>
      <c r="AQ1326" s="10"/>
    </row>
    <row r="1327" spans="7:43" ht="15" customHeight="1" x14ac:dyDescent="0.55000000000000004">
      <c r="G1327" s="46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0"/>
      <c r="AD1327" s="10"/>
      <c r="AE1327" s="10"/>
      <c r="AF1327" s="10"/>
      <c r="AG1327" s="10"/>
      <c r="AH1327" s="10"/>
      <c r="AI1327" s="10"/>
      <c r="AJ1327" s="10"/>
      <c r="AK1327" s="10"/>
      <c r="AL1327" s="10"/>
      <c r="AM1327" s="10"/>
      <c r="AN1327" s="10"/>
      <c r="AO1327" s="10"/>
      <c r="AP1327" s="10"/>
      <c r="AQ1327" s="10"/>
    </row>
    <row r="1328" spans="7:43" ht="15" customHeight="1" x14ac:dyDescent="0.55000000000000004">
      <c r="G1328" s="46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10"/>
      <c r="AD1328" s="10"/>
      <c r="AE1328" s="10"/>
      <c r="AF1328" s="10"/>
      <c r="AG1328" s="10"/>
      <c r="AH1328" s="10"/>
      <c r="AI1328" s="10"/>
      <c r="AJ1328" s="10"/>
      <c r="AK1328" s="10"/>
      <c r="AL1328" s="10"/>
      <c r="AM1328" s="10"/>
      <c r="AN1328" s="10"/>
      <c r="AO1328" s="10"/>
      <c r="AP1328" s="10"/>
      <c r="AQ1328" s="10"/>
    </row>
    <row r="1329" spans="7:43" ht="15" customHeight="1" x14ac:dyDescent="0.55000000000000004">
      <c r="G1329" s="46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  <c r="AC1329" s="10"/>
      <c r="AD1329" s="10"/>
      <c r="AE1329" s="10"/>
      <c r="AF1329" s="10"/>
      <c r="AG1329" s="10"/>
      <c r="AH1329" s="10"/>
      <c r="AI1329" s="10"/>
      <c r="AJ1329" s="10"/>
      <c r="AK1329" s="10"/>
      <c r="AL1329" s="10"/>
      <c r="AM1329" s="10"/>
      <c r="AN1329" s="10"/>
      <c r="AO1329" s="10"/>
      <c r="AP1329" s="10"/>
      <c r="AQ1329" s="10"/>
    </row>
    <row r="1330" spans="7:43" ht="15" customHeight="1" x14ac:dyDescent="0.55000000000000004">
      <c r="G1330" s="46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  <c r="AC1330" s="10"/>
      <c r="AD1330" s="10"/>
      <c r="AE1330" s="10"/>
      <c r="AF1330" s="10"/>
      <c r="AG1330" s="10"/>
      <c r="AH1330" s="10"/>
      <c r="AI1330" s="10"/>
      <c r="AJ1330" s="10"/>
      <c r="AK1330" s="10"/>
      <c r="AL1330" s="10"/>
      <c r="AM1330" s="10"/>
      <c r="AN1330" s="10"/>
      <c r="AO1330" s="10"/>
      <c r="AP1330" s="10"/>
      <c r="AQ1330" s="10"/>
    </row>
  </sheetData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F9329AAD-3B53-4719-AAE2-E4D2DCFEE7E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'3. Statements'!H128:AQ128</xm:f>
              <xm:sqref>E128</xm:sqref>
            </x14:sparkline>
          </x14:sparklines>
        </x14:sparklineGroup>
        <x14:sparklineGroup manualMin="0" displayEmptyCellsAs="gap" minAxisType="custom" xr2:uid="{5608DA53-6783-4A88-A395-03529E3415A5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'3. Statements'!H9:AQ9</xm:f>
              <xm:sqref>E9</xm:sqref>
            </x14:sparkline>
          </x14:sparklines>
        </x14:sparklineGroup>
        <x14:sparklineGroup displayEmptyCellsAs="gap" xr2:uid="{E5CA85F8-01B4-4688-A218-F3CDFC5094A1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'3. Statements'!H11:AQ11</xm:f>
              <xm:sqref>E11</xm:sqref>
            </x14:sparkline>
          </x14:sparklines>
        </x14:sparklineGroup>
        <x14:sparklineGroup displayEmptyCellsAs="gap" xr2:uid="{D3841CAE-658B-47EF-A293-4881CF15F01D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'3. Statements'!H16:AQ16</xm:f>
              <xm:sqref>E16</xm:sqref>
            </x14:sparkline>
          </x14:sparklines>
        </x14:sparklineGroup>
        <x14:sparklineGroup displayEmptyCellsAs="gap" xr2:uid="{DF37481A-D2EE-44E3-95E1-F55E621AD434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'3. Statements'!H19:AQ19</xm:f>
              <xm:sqref>E19</xm:sqref>
            </x14:sparkline>
          </x14:sparklines>
        </x14:sparklineGroup>
        <x14:sparklineGroup displayEmptyCellsAs="gap" xr2:uid="{353E38F7-955D-4CEF-A44A-114734B86B4E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'3. Statements'!H21:AQ21</xm:f>
              <xm:sqref>E21</xm:sqref>
            </x14:sparkline>
          </x14:sparklines>
        </x14:sparklineGroup>
        <x14:sparklineGroup displayEmptyCellsAs="gap" xr2:uid="{429E9E21-8C4E-4ABD-A06D-31DB69C84016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'3. Statements'!H25:AQ25</xm:f>
              <xm:sqref>E25</xm:sqref>
            </x14:sparkline>
          </x14:sparklines>
        </x14:sparklineGroup>
        <x14:sparklineGroup displayEmptyCellsAs="gap" xr2:uid="{B8725F2A-240D-43ED-AF2C-12C2D4655D69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'3. Statements'!H30:AQ30</xm:f>
              <xm:sqref>E30</xm:sqref>
            </x14:sparkline>
          </x14:sparklines>
        </x14:sparklineGroup>
        <x14:sparklineGroup displayEmptyCellsAs="gap" xr2:uid="{3DD9D61C-D60A-42B7-8615-6598B7350DF8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'3. Statements'!H32:AQ32</xm:f>
              <xm:sqref>E32</xm:sqref>
            </x14:sparkline>
          </x14:sparklines>
        </x14:sparklineGroup>
        <x14:sparklineGroup displayEmptyCellsAs="gap" xr2:uid="{2082F2C4-7E95-4783-8A91-ED86595FAC22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'3. Statements'!H37:AQ37</xm:f>
              <xm:sqref>E37</xm:sqref>
            </x14:sparkline>
          </x14:sparklines>
        </x14:sparklineGroup>
        <x14:sparklineGroup displayEmptyCellsAs="gap" xr2:uid="{5FB4C773-A0BF-400A-B1B5-F7213F52170E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'3. Statements'!H39:AQ39</xm:f>
              <xm:sqref>E39</xm:sqref>
            </x14:sparkline>
          </x14:sparklines>
        </x14:sparklineGroup>
        <x14:sparklineGroup displayEmptyCellsAs="gap" xr2:uid="{62B346B9-1FC0-4435-B4CA-8E505F76BFD0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'3. Statements'!H43:AQ43</xm:f>
              <xm:sqref>E43</xm:sqref>
            </x14:sparkline>
          </x14:sparklines>
        </x14:sparklineGroup>
        <x14:sparklineGroup displayEmptyCellsAs="gap" xr2:uid="{1659DC36-D539-44D3-998D-3BE855D28363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'3. Statements'!H44:AQ44</xm:f>
              <xm:sqref>E44</xm:sqref>
            </x14:sparkline>
          </x14:sparklines>
        </x14:sparklineGroup>
        <x14:sparklineGroup displayEmptyCellsAs="gap" xr2:uid="{C1913E1F-CF65-4C2B-8C67-D2EE0955642F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'3. Statements'!H48:AQ48</xm:f>
              <xm:sqref>E48</xm:sqref>
            </x14:sparkline>
          </x14:sparklines>
        </x14:sparklineGroup>
        <x14:sparklineGroup displayEmptyCellsAs="gap" xr2:uid="{F0889841-AE78-4BB9-9746-7631CEC78B31}">
          <x14:colorSeries rgb="FF00808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'3. Statements'!H51:AQ51</xm:f>
              <xm:sqref>E51</xm:sqref>
            </x14:sparkline>
          </x14:sparklines>
        </x14:sparklineGroup>
      </x14:sparklineGroup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460DE-B8E1-46D0-B50B-760E86740175}">
  <sheetPr codeName="Sheet4">
    <tabColor rgb="FFFF7F50"/>
  </sheetPr>
  <dimension ref="A1:AP1070"/>
  <sheetViews>
    <sheetView showGridLines="0" zoomScale="80" zoomScaleNormal="80" workbookViewId="0"/>
  </sheetViews>
  <sheetFormatPr defaultColWidth="12.7890625" defaultRowHeight="15" customHeight="1" outlineLevelRow="1" x14ac:dyDescent="0.55000000000000004"/>
  <cols>
    <col min="1" max="1" width="3.7890625" style="1" customWidth="1"/>
    <col min="2" max="2" width="50.7890625" style="7" customWidth="1"/>
    <col min="3" max="3" width="20.7890625" style="7" customWidth="1"/>
    <col min="4" max="4" width="12.7890625" style="8"/>
    <col min="5" max="5" width="14.3125" style="21" bestFit="1" customWidth="1"/>
    <col min="6" max="16384" width="12.7890625" style="7"/>
  </cols>
  <sheetData>
    <row r="1" spans="1:41" s="48" customFormat="1" ht="15" customHeight="1" x14ac:dyDescent="0.55000000000000004">
      <c r="A1" s="47"/>
      <c r="B1" s="14"/>
      <c r="C1" s="23"/>
      <c r="D1" s="23"/>
      <c r="E1" s="55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</row>
    <row r="2" spans="1:41" s="48" customFormat="1" ht="19.95" customHeight="1" x14ac:dyDescent="0.55000000000000004">
      <c r="A2" s="47"/>
      <c r="B2" s="14"/>
      <c r="C2" s="110" t="s">
        <v>148</v>
      </c>
      <c r="D2" s="111" t="s">
        <v>152</v>
      </c>
      <c r="E2" s="112" t="s">
        <v>151</v>
      </c>
      <c r="G2" s="305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</row>
    <row r="3" spans="1:41" s="48" customFormat="1" ht="15" customHeight="1" x14ac:dyDescent="0.55000000000000004">
      <c r="A3" s="47"/>
      <c r="B3" s="14"/>
      <c r="C3" s="113" t="s">
        <v>201</v>
      </c>
      <c r="D3" s="114" t="s">
        <v>162</v>
      </c>
      <c r="E3" s="115" t="s">
        <v>143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</row>
    <row r="4" spans="1:41" s="97" customFormat="1" ht="30" customHeight="1" x14ac:dyDescent="0.55000000000000004">
      <c r="A4" s="96"/>
      <c r="B4" s="99" t="s">
        <v>195</v>
      </c>
      <c r="C4" s="116">
        <f>E26/1000</f>
        <v>851.57773926115317</v>
      </c>
      <c r="D4" s="118">
        <f>E32</f>
        <v>0.3918540398050494</v>
      </c>
      <c r="E4" s="117">
        <f>E35</f>
        <v>17</v>
      </c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</row>
    <row r="5" spans="1:41" s="8" customFormat="1" ht="30" customHeight="1" x14ac:dyDescent="0.55000000000000004">
      <c r="A5" s="16"/>
      <c r="B5" s="97" t="s">
        <v>178</v>
      </c>
      <c r="C5" s="376" t="str">
        <f>_xlfn.CONCAT("Max Market Share = ",TEXT(MAX(F9:AO9),"0.0%"))</f>
        <v>Max Market Share = 6.6%</v>
      </c>
      <c r="D5" s="377"/>
      <c r="E5" s="378"/>
      <c r="F5" s="17" t="s">
        <v>285</v>
      </c>
      <c r="G5" s="17" t="s">
        <v>285</v>
      </c>
      <c r="H5" s="18" t="s">
        <v>286</v>
      </c>
      <c r="I5" s="18" t="s">
        <v>286</v>
      </c>
      <c r="J5" s="18" t="s">
        <v>286</v>
      </c>
      <c r="K5" s="18" t="s">
        <v>286</v>
      </c>
      <c r="L5" s="18" t="s">
        <v>286</v>
      </c>
      <c r="M5" s="18" t="s">
        <v>286</v>
      </c>
      <c r="N5" s="18" t="s">
        <v>286</v>
      </c>
      <c r="O5" s="18" t="s">
        <v>286</v>
      </c>
      <c r="P5" s="18" t="s">
        <v>286</v>
      </c>
      <c r="Q5" s="18" t="s">
        <v>286</v>
      </c>
      <c r="R5" s="19" t="s">
        <v>287</v>
      </c>
      <c r="S5" s="19" t="s">
        <v>287</v>
      </c>
      <c r="T5" s="19" t="s">
        <v>287</v>
      </c>
      <c r="U5" s="19" t="s">
        <v>287</v>
      </c>
      <c r="V5" s="19" t="s">
        <v>287</v>
      </c>
      <c r="W5" s="19" t="s">
        <v>287</v>
      </c>
      <c r="X5" s="19" t="s">
        <v>287</v>
      </c>
      <c r="Y5" s="19" t="s">
        <v>287</v>
      </c>
      <c r="Z5" s="19" t="s">
        <v>287</v>
      </c>
      <c r="AA5" s="19" t="s">
        <v>287</v>
      </c>
      <c r="AB5" s="19" t="s">
        <v>287</v>
      </c>
      <c r="AC5" s="19" t="s">
        <v>287</v>
      </c>
      <c r="AD5" s="19" t="s">
        <v>287</v>
      </c>
      <c r="AE5" s="19" t="s">
        <v>287</v>
      </c>
      <c r="AF5" s="19" t="s">
        <v>287</v>
      </c>
      <c r="AG5" s="19" t="s">
        <v>287</v>
      </c>
      <c r="AH5" s="19" t="s">
        <v>287</v>
      </c>
      <c r="AI5" s="19" t="s">
        <v>287</v>
      </c>
      <c r="AJ5" s="19" t="s">
        <v>287</v>
      </c>
      <c r="AK5" s="19" t="s">
        <v>287</v>
      </c>
      <c r="AL5" s="19" t="s">
        <v>287</v>
      </c>
      <c r="AM5" s="19" t="s">
        <v>287</v>
      </c>
      <c r="AN5" s="19" t="s">
        <v>287</v>
      </c>
      <c r="AO5" s="19" t="s">
        <v>287</v>
      </c>
    </row>
    <row r="6" spans="1:41" s="2" customFormat="1" ht="30" customHeight="1" x14ac:dyDescent="0.55000000000000004">
      <c r="A6" s="1"/>
      <c r="B6" s="101" t="s">
        <v>69</v>
      </c>
      <c r="C6" s="101" t="s">
        <v>2</v>
      </c>
      <c r="D6" s="101" t="s">
        <v>0</v>
      </c>
      <c r="E6" s="101" t="s">
        <v>96</v>
      </c>
      <c r="F6" s="101">
        <v>45292</v>
      </c>
      <c r="G6" s="101">
        <v>45323</v>
      </c>
      <c r="H6" s="101">
        <v>45352</v>
      </c>
      <c r="I6" s="101">
        <v>45383</v>
      </c>
      <c r="J6" s="101">
        <v>45413</v>
      </c>
      <c r="K6" s="101">
        <v>45444</v>
      </c>
      <c r="L6" s="101">
        <v>45474</v>
      </c>
      <c r="M6" s="101">
        <v>45505</v>
      </c>
      <c r="N6" s="101">
        <v>45536</v>
      </c>
      <c r="O6" s="101">
        <v>45566</v>
      </c>
      <c r="P6" s="101">
        <v>45597</v>
      </c>
      <c r="Q6" s="101">
        <v>45627</v>
      </c>
      <c r="R6" s="101">
        <v>45658</v>
      </c>
      <c r="S6" s="101">
        <v>45689</v>
      </c>
      <c r="T6" s="101">
        <v>45717</v>
      </c>
      <c r="U6" s="101">
        <v>45748</v>
      </c>
      <c r="V6" s="101">
        <v>45778</v>
      </c>
      <c r="W6" s="101">
        <v>45809</v>
      </c>
      <c r="X6" s="101">
        <v>45839</v>
      </c>
      <c r="Y6" s="101">
        <v>45870</v>
      </c>
      <c r="Z6" s="101">
        <v>45901</v>
      </c>
      <c r="AA6" s="101">
        <v>45931</v>
      </c>
      <c r="AB6" s="101">
        <v>45962</v>
      </c>
      <c r="AC6" s="101">
        <v>45992</v>
      </c>
      <c r="AD6" s="101">
        <v>46023</v>
      </c>
      <c r="AE6" s="101">
        <v>46054</v>
      </c>
      <c r="AF6" s="101">
        <v>46082</v>
      </c>
      <c r="AG6" s="101">
        <v>46113</v>
      </c>
      <c r="AH6" s="101">
        <v>46143</v>
      </c>
      <c r="AI6" s="101">
        <v>46174</v>
      </c>
      <c r="AJ6" s="101">
        <v>46204</v>
      </c>
      <c r="AK6" s="101">
        <v>46235</v>
      </c>
      <c r="AL6" s="101">
        <v>46266</v>
      </c>
      <c r="AM6" s="101">
        <v>46296</v>
      </c>
      <c r="AN6" s="101">
        <v>46327</v>
      </c>
      <c r="AO6" s="101">
        <v>46357</v>
      </c>
    </row>
    <row r="7" spans="1:41" s="12" customFormat="1" ht="15" hidden="1" customHeight="1" outlineLevel="1" x14ac:dyDescent="0.55000000000000004">
      <c r="A7" s="11"/>
      <c r="B7" s="12" t="s">
        <v>97</v>
      </c>
      <c r="E7" s="12">
        <v>0</v>
      </c>
      <c r="F7" s="12">
        <v>1</v>
      </c>
      <c r="G7" s="12">
        <v>2</v>
      </c>
      <c r="H7" s="12">
        <v>3</v>
      </c>
      <c r="I7" s="12">
        <v>4</v>
      </c>
      <c r="J7" s="12">
        <v>5</v>
      </c>
      <c r="K7" s="12">
        <v>6</v>
      </c>
      <c r="L7" s="12">
        <v>7</v>
      </c>
      <c r="M7" s="12">
        <v>8</v>
      </c>
      <c r="N7" s="12">
        <v>9</v>
      </c>
      <c r="O7" s="12">
        <v>10</v>
      </c>
      <c r="P7" s="12">
        <v>11</v>
      </c>
      <c r="Q7" s="12">
        <v>12</v>
      </c>
      <c r="R7" s="12">
        <v>13</v>
      </c>
      <c r="S7" s="12">
        <v>14</v>
      </c>
      <c r="T7" s="12">
        <v>15</v>
      </c>
      <c r="U7" s="12">
        <v>16</v>
      </c>
      <c r="V7" s="12">
        <v>17</v>
      </c>
      <c r="W7" s="12">
        <v>18</v>
      </c>
      <c r="X7" s="12">
        <v>19</v>
      </c>
      <c r="Y7" s="12">
        <v>20</v>
      </c>
      <c r="Z7" s="12">
        <v>21</v>
      </c>
      <c r="AA7" s="12">
        <v>22</v>
      </c>
      <c r="AB7" s="12">
        <v>23</v>
      </c>
      <c r="AC7" s="12">
        <v>24</v>
      </c>
      <c r="AD7" s="12">
        <v>25</v>
      </c>
      <c r="AE7" s="12">
        <v>26</v>
      </c>
      <c r="AF7" s="12">
        <v>27</v>
      </c>
      <c r="AG7" s="12">
        <v>28</v>
      </c>
      <c r="AH7" s="12">
        <v>29</v>
      </c>
      <c r="AI7" s="12">
        <v>30</v>
      </c>
      <c r="AJ7" s="12">
        <v>31</v>
      </c>
      <c r="AK7" s="12">
        <v>32</v>
      </c>
      <c r="AL7" s="12">
        <v>33</v>
      </c>
      <c r="AM7" s="12">
        <v>34</v>
      </c>
      <c r="AN7" s="12">
        <v>35</v>
      </c>
      <c r="AO7" s="12">
        <v>36</v>
      </c>
    </row>
    <row r="8" spans="1:41" s="12" customFormat="1" ht="15" hidden="1" customHeight="1" outlineLevel="1" x14ac:dyDescent="0.55000000000000004">
      <c r="A8" s="11"/>
      <c r="B8" s="12" t="s">
        <v>38</v>
      </c>
      <c r="E8" s="12">
        <v>0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2</v>
      </c>
      <c r="S8" s="12">
        <v>2</v>
      </c>
      <c r="T8" s="12">
        <v>2</v>
      </c>
      <c r="U8" s="12">
        <v>2</v>
      </c>
      <c r="V8" s="12">
        <v>2</v>
      </c>
      <c r="W8" s="12">
        <v>2</v>
      </c>
      <c r="X8" s="12">
        <v>2</v>
      </c>
      <c r="Y8" s="12">
        <v>2</v>
      </c>
      <c r="Z8" s="12">
        <v>2</v>
      </c>
      <c r="AA8" s="12">
        <v>2</v>
      </c>
      <c r="AB8" s="12">
        <v>2</v>
      </c>
      <c r="AC8" s="12">
        <v>2</v>
      </c>
      <c r="AD8" s="12">
        <v>3</v>
      </c>
      <c r="AE8" s="12">
        <v>3</v>
      </c>
      <c r="AF8" s="12">
        <v>3</v>
      </c>
      <c r="AG8" s="12">
        <v>3</v>
      </c>
      <c r="AH8" s="12">
        <v>3</v>
      </c>
      <c r="AI8" s="12">
        <v>3</v>
      </c>
      <c r="AJ8" s="12">
        <v>3</v>
      </c>
      <c r="AK8" s="12">
        <v>3</v>
      </c>
      <c r="AL8" s="12">
        <v>3</v>
      </c>
      <c r="AM8" s="12">
        <v>3</v>
      </c>
      <c r="AN8" s="12">
        <v>3</v>
      </c>
      <c r="AO8" s="12">
        <v>3</v>
      </c>
    </row>
    <row r="9" spans="1:41" s="48" customFormat="1" ht="30" customHeight="1" collapsed="1" x14ac:dyDescent="0.55000000000000004">
      <c r="A9" s="47"/>
      <c r="B9" s="102" t="s">
        <v>349</v>
      </c>
      <c r="C9" s="104"/>
      <c r="D9" s="103" t="s">
        <v>4</v>
      </c>
      <c r="E9" s="105"/>
      <c r="F9" s="106">
        <f>VLOOKUP($B$5,$B$10:$AO$12,F7+4)</f>
        <v>0</v>
      </c>
      <c r="G9" s="106">
        <f t="shared" ref="G9:AO9" si="0">VLOOKUP($B$5,$B$10:$AO$12,G7+4)</f>
        <v>0</v>
      </c>
      <c r="H9" s="106">
        <f t="shared" si="0"/>
        <v>0</v>
      </c>
      <c r="I9" s="106">
        <f t="shared" si="0"/>
        <v>0</v>
      </c>
      <c r="J9" s="106">
        <f t="shared" si="0"/>
        <v>0</v>
      </c>
      <c r="K9" s="106">
        <f t="shared" si="0"/>
        <v>0</v>
      </c>
      <c r="L9" s="106">
        <f t="shared" si="0"/>
        <v>1.1000000000000001E-3</v>
      </c>
      <c r="M9" s="106">
        <f t="shared" si="0"/>
        <v>2.2000000000000001E-3</v>
      </c>
      <c r="N9" s="106">
        <f t="shared" si="0"/>
        <v>3.3000000000000004E-3</v>
      </c>
      <c r="O9" s="106">
        <f t="shared" si="0"/>
        <v>5.5000000000000005E-3</v>
      </c>
      <c r="P9" s="106">
        <f t="shared" si="0"/>
        <v>7.7000000000000011E-3</v>
      </c>
      <c r="Q9" s="106">
        <f t="shared" si="0"/>
        <v>1.1000000000000001E-2</v>
      </c>
      <c r="R9" s="106">
        <f t="shared" si="0"/>
        <v>1.1000000000000001E-2</v>
      </c>
      <c r="S9" s="106">
        <f t="shared" si="0"/>
        <v>1.43E-2</v>
      </c>
      <c r="T9" s="106">
        <f t="shared" si="0"/>
        <v>1.3200000000000002E-2</v>
      </c>
      <c r="U9" s="106">
        <f t="shared" si="0"/>
        <v>1.43E-2</v>
      </c>
      <c r="V9" s="106">
        <f t="shared" si="0"/>
        <v>1.7600000000000001E-2</v>
      </c>
      <c r="W9" s="106">
        <f t="shared" si="0"/>
        <v>2.0900000000000002E-2</v>
      </c>
      <c r="X9" s="106">
        <f t="shared" si="0"/>
        <v>2.4199999999999999E-2</v>
      </c>
      <c r="Y9" s="106">
        <f t="shared" si="0"/>
        <v>2.7500000000000004E-2</v>
      </c>
      <c r="Z9" s="106">
        <f t="shared" si="0"/>
        <v>3.0800000000000004E-2</v>
      </c>
      <c r="AA9" s="106">
        <f t="shared" si="0"/>
        <v>3.4100000000000005E-2</v>
      </c>
      <c r="AB9" s="106">
        <f t="shared" si="0"/>
        <v>3.7400000000000003E-2</v>
      </c>
      <c r="AC9" s="106">
        <f t="shared" si="0"/>
        <v>4.07E-2</v>
      </c>
      <c r="AD9" s="106">
        <f t="shared" si="0"/>
        <v>4.4000000000000004E-2</v>
      </c>
      <c r="AE9" s="106">
        <f t="shared" si="0"/>
        <v>4.7300000000000002E-2</v>
      </c>
      <c r="AF9" s="106">
        <f t="shared" si="0"/>
        <v>5.0600000000000006E-2</v>
      </c>
      <c r="AG9" s="106">
        <f t="shared" si="0"/>
        <v>5.3900000000000003E-2</v>
      </c>
      <c r="AH9" s="106">
        <f t="shared" si="0"/>
        <v>5.7200000000000001E-2</v>
      </c>
      <c r="AI9" s="106">
        <f t="shared" si="0"/>
        <v>6.0500000000000005E-2</v>
      </c>
      <c r="AJ9" s="106">
        <f t="shared" si="0"/>
        <v>6.3800000000000009E-2</v>
      </c>
      <c r="AK9" s="106">
        <f t="shared" si="0"/>
        <v>6.6000000000000003E-2</v>
      </c>
      <c r="AL9" s="106">
        <f t="shared" si="0"/>
        <v>6.6000000000000003E-2</v>
      </c>
      <c r="AM9" s="106">
        <f t="shared" si="0"/>
        <v>6.6000000000000003E-2</v>
      </c>
      <c r="AN9" s="106">
        <f t="shared" si="0"/>
        <v>6.6000000000000003E-2</v>
      </c>
      <c r="AO9" s="106">
        <f t="shared" si="0"/>
        <v>6.6000000000000003E-2</v>
      </c>
    </row>
    <row r="10" spans="1:41" s="48" customFormat="1" ht="15" hidden="1" customHeight="1" outlineLevel="1" x14ac:dyDescent="0.55000000000000004">
      <c r="A10" s="47"/>
      <c r="B10" s="258" t="s">
        <v>178</v>
      </c>
      <c r="C10" s="248"/>
      <c r="D10" s="248"/>
      <c r="E10" s="249"/>
      <c r="F10" s="259">
        <f>F11*1.1</f>
        <v>0</v>
      </c>
      <c r="G10" s="259">
        <f t="shared" ref="G10:AO10" si="1">G11*1.1</f>
        <v>0</v>
      </c>
      <c r="H10" s="259">
        <f t="shared" si="1"/>
        <v>0</v>
      </c>
      <c r="I10" s="259">
        <f t="shared" si="1"/>
        <v>0</v>
      </c>
      <c r="J10" s="259">
        <f t="shared" si="1"/>
        <v>0</v>
      </c>
      <c r="K10" s="259">
        <f t="shared" si="1"/>
        <v>0</v>
      </c>
      <c r="L10" s="259">
        <f t="shared" si="1"/>
        <v>1.1000000000000001E-3</v>
      </c>
      <c r="M10" s="259">
        <f t="shared" si="1"/>
        <v>2.2000000000000001E-3</v>
      </c>
      <c r="N10" s="259">
        <f t="shared" si="1"/>
        <v>3.3000000000000004E-3</v>
      </c>
      <c r="O10" s="259">
        <f t="shared" si="1"/>
        <v>5.5000000000000005E-3</v>
      </c>
      <c r="P10" s="259">
        <f t="shared" si="1"/>
        <v>7.7000000000000011E-3</v>
      </c>
      <c r="Q10" s="259">
        <f t="shared" si="1"/>
        <v>1.1000000000000001E-2</v>
      </c>
      <c r="R10" s="259">
        <f t="shared" si="1"/>
        <v>1.1000000000000001E-2</v>
      </c>
      <c r="S10" s="259">
        <f t="shared" si="1"/>
        <v>1.43E-2</v>
      </c>
      <c r="T10" s="259">
        <f t="shared" si="1"/>
        <v>1.3200000000000002E-2</v>
      </c>
      <c r="U10" s="259">
        <f t="shared" si="1"/>
        <v>1.43E-2</v>
      </c>
      <c r="V10" s="259">
        <f t="shared" si="1"/>
        <v>1.7600000000000001E-2</v>
      </c>
      <c r="W10" s="259">
        <f t="shared" si="1"/>
        <v>2.0900000000000002E-2</v>
      </c>
      <c r="X10" s="259">
        <f t="shared" si="1"/>
        <v>2.4199999999999999E-2</v>
      </c>
      <c r="Y10" s="259">
        <f t="shared" si="1"/>
        <v>2.7500000000000004E-2</v>
      </c>
      <c r="Z10" s="259">
        <f t="shared" si="1"/>
        <v>3.0800000000000004E-2</v>
      </c>
      <c r="AA10" s="259">
        <f t="shared" si="1"/>
        <v>3.4100000000000005E-2</v>
      </c>
      <c r="AB10" s="259">
        <f t="shared" si="1"/>
        <v>3.7400000000000003E-2</v>
      </c>
      <c r="AC10" s="259">
        <f t="shared" si="1"/>
        <v>4.07E-2</v>
      </c>
      <c r="AD10" s="259">
        <f t="shared" si="1"/>
        <v>4.4000000000000004E-2</v>
      </c>
      <c r="AE10" s="259">
        <f t="shared" si="1"/>
        <v>4.7300000000000002E-2</v>
      </c>
      <c r="AF10" s="259">
        <f t="shared" si="1"/>
        <v>5.0600000000000006E-2</v>
      </c>
      <c r="AG10" s="259">
        <f t="shared" si="1"/>
        <v>5.3900000000000003E-2</v>
      </c>
      <c r="AH10" s="259">
        <f t="shared" si="1"/>
        <v>5.7200000000000001E-2</v>
      </c>
      <c r="AI10" s="259">
        <f t="shared" si="1"/>
        <v>6.0500000000000005E-2</v>
      </c>
      <c r="AJ10" s="259">
        <f t="shared" si="1"/>
        <v>6.3800000000000009E-2</v>
      </c>
      <c r="AK10" s="259">
        <f t="shared" si="1"/>
        <v>6.6000000000000003E-2</v>
      </c>
      <c r="AL10" s="259">
        <f t="shared" si="1"/>
        <v>6.6000000000000003E-2</v>
      </c>
      <c r="AM10" s="259">
        <f t="shared" si="1"/>
        <v>6.6000000000000003E-2</v>
      </c>
      <c r="AN10" s="259">
        <f t="shared" si="1"/>
        <v>6.6000000000000003E-2</v>
      </c>
      <c r="AO10" s="259">
        <f t="shared" si="1"/>
        <v>6.6000000000000003E-2</v>
      </c>
    </row>
    <row r="11" spans="1:41" s="48" customFormat="1" ht="15" hidden="1" customHeight="1" outlineLevel="1" x14ac:dyDescent="0.55000000000000004">
      <c r="A11" s="47"/>
      <c r="B11" s="257" t="s">
        <v>179</v>
      </c>
      <c r="C11" s="230"/>
      <c r="D11" s="230"/>
      <c r="E11" s="232"/>
      <c r="F11" s="235">
        <v>0</v>
      </c>
      <c r="G11" s="235">
        <v>0</v>
      </c>
      <c r="H11" s="235">
        <v>0</v>
      </c>
      <c r="I11" s="235">
        <v>0</v>
      </c>
      <c r="J11" s="235">
        <v>0</v>
      </c>
      <c r="K11" s="235">
        <v>0</v>
      </c>
      <c r="L11" s="235">
        <v>1E-3</v>
      </c>
      <c r="M11" s="235">
        <v>2E-3</v>
      </c>
      <c r="N11" s="235">
        <v>3.0000000000000001E-3</v>
      </c>
      <c r="O11" s="235">
        <v>5.0000000000000001E-3</v>
      </c>
      <c r="P11" s="235">
        <v>7.0000000000000001E-3</v>
      </c>
      <c r="Q11" s="235">
        <v>0.01</v>
      </c>
      <c r="R11" s="235">
        <v>0.01</v>
      </c>
      <c r="S11" s="235">
        <v>1.2999999999999999E-2</v>
      </c>
      <c r="T11" s="235">
        <v>1.2E-2</v>
      </c>
      <c r="U11" s="235">
        <v>1.2999999999999999E-2</v>
      </c>
      <c r="V11" s="235">
        <v>1.6E-2</v>
      </c>
      <c r="W11" s="235">
        <v>1.9E-2</v>
      </c>
      <c r="X11" s="235">
        <v>2.1999999999999999E-2</v>
      </c>
      <c r="Y11" s="235">
        <v>2.5000000000000001E-2</v>
      </c>
      <c r="Z11" s="235">
        <v>2.8000000000000001E-2</v>
      </c>
      <c r="AA11" s="235">
        <v>3.1E-2</v>
      </c>
      <c r="AB11" s="235">
        <v>3.4000000000000002E-2</v>
      </c>
      <c r="AC11" s="235">
        <v>3.6999999999999998E-2</v>
      </c>
      <c r="AD11" s="235">
        <v>0.04</v>
      </c>
      <c r="AE11" s="235">
        <v>4.2999999999999997E-2</v>
      </c>
      <c r="AF11" s="235">
        <v>4.5999999999999999E-2</v>
      </c>
      <c r="AG11" s="235">
        <v>4.9000000000000002E-2</v>
      </c>
      <c r="AH11" s="235">
        <v>5.1999999999999998E-2</v>
      </c>
      <c r="AI11" s="235">
        <v>5.5E-2</v>
      </c>
      <c r="AJ11" s="235">
        <v>5.8000000000000003E-2</v>
      </c>
      <c r="AK11" s="235">
        <v>0.06</v>
      </c>
      <c r="AL11" s="235">
        <v>0.06</v>
      </c>
      <c r="AM11" s="235">
        <v>0.06</v>
      </c>
      <c r="AN11" s="235">
        <v>0.06</v>
      </c>
      <c r="AO11" s="235">
        <v>0.06</v>
      </c>
    </row>
    <row r="12" spans="1:41" s="48" customFormat="1" ht="15" hidden="1" customHeight="1" outlineLevel="1" x14ac:dyDescent="0.55000000000000004">
      <c r="A12" s="47"/>
      <c r="B12" s="100" t="s">
        <v>180</v>
      </c>
      <c r="E12" s="34"/>
      <c r="F12" s="49">
        <f>F11*0.9</f>
        <v>0</v>
      </c>
      <c r="G12" s="49">
        <f t="shared" ref="G12:AO12" si="2">G11*0.9</f>
        <v>0</v>
      </c>
      <c r="H12" s="49">
        <f t="shared" si="2"/>
        <v>0</v>
      </c>
      <c r="I12" s="49">
        <f t="shared" si="2"/>
        <v>0</v>
      </c>
      <c r="J12" s="49">
        <f t="shared" si="2"/>
        <v>0</v>
      </c>
      <c r="K12" s="49">
        <f t="shared" si="2"/>
        <v>0</v>
      </c>
      <c r="L12" s="49">
        <f t="shared" si="2"/>
        <v>9.0000000000000008E-4</v>
      </c>
      <c r="M12" s="49">
        <f t="shared" si="2"/>
        <v>1.8000000000000002E-3</v>
      </c>
      <c r="N12" s="49">
        <f t="shared" si="2"/>
        <v>2.7000000000000001E-3</v>
      </c>
      <c r="O12" s="49">
        <f t="shared" si="2"/>
        <v>4.5000000000000005E-3</v>
      </c>
      <c r="P12" s="49">
        <f t="shared" si="2"/>
        <v>6.3E-3</v>
      </c>
      <c r="Q12" s="49">
        <f t="shared" si="2"/>
        <v>9.0000000000000011E-3</v>
      </c>
      <c r="R12" s="49">
        <f t="shared" si="2"/>
        <v>9.0000000000000011E-3</v>
      </c>
      <c r="S12" s="49">
        <f t="shared" si="2"/>
        <v>1.17E-2</v>
      </c>
      <c r="T12" s="49">
        <f t="shared" si="2"/>
        <v>1.0800000000000001E-2</v>
      </c>
      <c r="U12" s="49">
        <f t="shared" si="2"/>
        <v>1.17E-2</v>
      </c>
      <c r="V12" s="49">
        <f t="shared" si="2"/>
        <v>1.4400000000000001E-2</v>
      </c>
      <c r="W12" s="49">
        <f t="shared" si="2"/>
        <v>1.7100000000000001E-2</v>
      </c>
      <c r="X12" s="49">
        <f t="shared" si="2"/>
        <v>1.9799999999999998E-2</v>
      </c>
      <c r="Y12" s="49">
        <f t="shared" si="2"/>
        <v>2.2500000000000003E-2</v>
      </c>
      <c r="Z12" s="49">
        <f t="shared" si="2"/>
        <v>2.52E-2</v>
      </c>
      <c r="AA12" s="49">
        <f t="shared" si="2"/>
        <v>2.7900000000000001E-2</v>
      </c>
      <c r="AB12" s="49">
        <f t="shared" si="2"/>
        <v>3.0600000000000002E-2</v>
      </c>
      <c r="AC12" s="49">
        <f t="shared" si="2"/>
        <v>3.3299999999999996E-2</v>
      </c>
      <c r="AD12" s="49">
        <f t="shared" si="2"/>
        <v>3.6000000000000004E-2</v>
      </c>
      <c r="AE12" s="49">
        <f t="shared" si="2"/>
        <v>3.8699999999999998E-2</v>
      </c>
      <c r="AF12" s="49">
        <f t="shared" si="2"/>
        <v>4.1399999999999999E-2</v>
      </c>
      <c r="AG12" s="49">
        <f t="shared" si="2"/>
        <v>4.41E-2</v>
      </c>
      <c r="AH12" s="49">
        <f t="shared" si="2"/>
        <v>4.6800000000000001E-2</v>
      </c>
      <c r="AI12" s="49">
        <f t="shared" si="2"/>
        <v>4.9500000000000002E-2</v>
      </c>
      <c r="AJ12" s="49">
        <f t="shared" si="2"/>
        <v>5.2200000000000003E-2</v>
      </c>
      <c r="AK12" s="49">
        <f t="shared" si="2"/>
        <v>5.3999999999999999E-2</v>
      </c>
      <c r="AL12" s="49">
        <f t="shared" si="2"/>
        <v>5.3999999999999999E-2</v>
      </c>
      <c r="AM12" s="49">
        <f t="shared" si="2"/>
        <v>5.3999999999999999E-2</v>
      </c>
      <c r="AN12" s="49">
        <f t="shared" si="2"/>
        <v>5.3999999999999999E-2</v>
      </c>
      <c r="AO12" s="49">
        <f t="shared" si="2"/>
        <v>5.3999999999999999E-2</v>
      </c>
    </row>
    <row r="13" spans="1:41" s="48" customFormat="1" ht="15" customHeight="1" collapsed="1" x14ac:dyDescent="0.55000000000000004">
      <c r="A13" s="47"/>
      <c r="B13" s="100"/>
      <c r="E13" s="34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</row>
    <row r="14" spans="1:41" s="48" customFormat="1" ht="30" hidden="1" customHeight="1" outlineLevel="1" x14ac:dyDescent="0.55000000000000004">
      <c r="A14" s="47"/>
      <c r="B14" s="159" t="s">
        <v>228</v>
      </c>
      <c r="C14" s="166"/>
      <c r="D14" s="260" t="s">
        <v>161</v>
      </c>
      <c r="E14" s="261"/>
      <c r="F14" s="262">
        <f>(1+'Calc. WACC'!$C$16)^(1/12)-1</f>
        <v>1.2951903906954554E-2</v>
      </c>
      <c r="G14" s="262">
        <f>(1+'Calc. WACC'!$C$16)^(1/12)-1</f>
        <v>1.2951903906954554E-2</v>
      </c>
      <c r="H14" s="262">
        <f>(1+'Calc. WACC'!$C$16)^(1/12)-1</f>
        <v>1.2951903906954554E-2</v>
      </c>
      <c r="I14" s="262">
        <f>(1+'Calc. WACC'!$C$16)^(1/12)-1</f>
        <v>1.2951903906954554E-2</v>
      </c>
      <c r="J14" s="262">
        <f>(1+'Calc. WACC'!$C$16)^(1/12)-1</f>
        <v>1.2951903906954554E-2</v>
      </c>
      <c r="K14" s="262">
        <f>(1+'Calc. WACC'!$C$16)^(1/12)-1</f>
        <v>1.2951903906954554E-2</v>
      </c>
      <c r="L14" s="262">
        <f>(1+'Calc. WACC'!$C$16)^(1/12)-1</f>
        <v>1.2951903906954554E-2</v>
      </c>
      <c r="M14" s="262">
        <f>(1+'Calc. WACC'!$C$16)^(1/12)-1</f>
        <v>1.2951903906954554E-2</v>
      </c>
      <c r="N14" s="262">
        <f>(1+'Calc. WACC'!$C$16)^(1/12)-1</f>
        <v>1.2951903906954554E-2</v>
      </c>
      <c r="O14" s="262">
        <f>(1+'Calc. WACC'!$C$16)^(1/12)-1</f>
        <v>1.2951903906954554E-2</v>
      </c>
      <c r="P14" s="262">
        <f>(1+'Calc. WACC'!$C$16)^(1/12)-1</f>
        <v>1.2951903906954554E-2</v>
      </c>
      <c r="Q14" s="262">
        <f>(1+'Calc. WACC'!$C$16)^(1/12)-1</f>
        <v>1.2951903906954554E-2</v>
      </c>
      <c r="R14" s="262">
        <f>(1+'Calc. WACC'!$D$16)^(1/12)-1</f>
        <v>1.2882304375885889E-2</v>
      </c>
      <c r="S14" s="262">
        <f>(1+'Calc. WACC'!$D$16)^(1/12)-1</f>
        <v>1.2882304375885889E-2</v>
      </c>
      <c r="T14" s="262">
        <f>(1+'Calc. WACC'!$D$16)^(1/12)-1</f>
        <v>1.2882304375885889E-2</v>
      </c>
      <c r="U14" s="262">
        <f>(1+'Calc. WACC'!$D$16)^(1/12)-1</f>
        <v>1.2882304375885889E-2</v>
      </c>
      <c r="V14" s="262">
        <f>(1+'Calc. WACC'!$D$16)^(1/12)-1</f>
        <v>1.2882304375885889E-2</v>
      </c>
      <c r="W14" s="262">
        <f>(1+'Calc. WACC'!$D$16)^(1/12)-1</f>
        <v>1.2882304375885889E-2</v>
      </c>
      <c r="X14" s="262">
        <f>(1+'Calc. WACC'!$D$16)^(1/12)-1</f>
        <v>1.2882304375885889E-2</v>
      </c>
      <c r="Y14" s="262">
        <f>(1+'Calc. WACC'!$D$16)^(1/12)-1</f>
        <v>1.2882304375885889E-2</v>
      </c>
      <c r="Z14" s="262">
        <f>(1+'Calc. WACC'!$D$16)^(1/12)-1</f>
        <v>1.2882304375885889E-2</v>
      </c>
      <c r="AA14" s="262">
        <f>(1+'Calc. WACC'!$D$16)^(1/12)-1</f>
        <v>1.2882304375885889E-2</v>
      </c>
      <c r="AB14" s="262">
        <f>(1+'Calc. WACC'!$D$16)^(1/12)-1</f>
        <v>1.2882304375885889E-2</v>
      </c>
      <c r="AC14" s="262">
        <f>(1+'Calc. WACC'!$D$16)^(1/12)-1</f>
        <v>1.2882304375885889E-2</v>
      </c>
      <c r="AD14" s="262">
        <f>(1+'Calc. WACC'!$E$16)^(1/12)-1</f>
        <v>1.4273483776371609E-2</v>
      </c>
      <c r="AE14" s="262">
        <f>(1+'Calc. WACC'!$E$16)^(1/12)-1</f>
        <v>1.4273483776371609E-2</v>
      </c>
      <c r="AF14" s="262">
        <f>(1+'Calc. WACC'!$E$16)^(1/12)-1</f>
        <v>1.4273483776371609E-2</v>
      </c>
      <c r="AG14" s="262">
        <f>(1+'Calc. WACC'!$E$16)^(1/12)-1</f>
        <v>1.4273483776371609E-2</v>
      </c>
      <c r="AH14" s="262">
        <f>(1+'Calc. WACC'!$E$16)^(1/12)-1</f>
        <v>1.4273483776371609E-2</v>
      </c>
      <c r="AI14" s="262">
        <f>(1+'Calc. WACC'!$E$16)^(1/12)-1</f>
        <v>1.4273483776371609E-2</v>
      </c>
      <c r="AJ14" s="262">
        <f>(1+'Calc. WACC'!$E$16)^(1/12)-1</f>
        <v>1.4273483776371609E-2</v>
      </c>
      <c r="AK14" s="262">
        <f>(1+'Calc. WACC'!$E$16)^(1/12)-1</f>
        <v>1.4273483776371609E-2</v>
      </c>
      <c r="AL14" s="262">
        <f>(1+'Calc. WACC'!$E$16)^(1/12)-1</f>
        <v>1.4273483776371609E-2</v>
      </c>
      <c r="AM14" s="262">
        <f>(1+'Calc. WACC'!$E$16)^(1/12)-1</f>
        <v>1.4273483776371609E-2</v>
      </c>
      <c r="AN14" s="262">
        <f>(1+'Calc. WACC'!$E$16)^(1/12)-1</f>
        <v>1.4273483776371609E-2</v>
      </c>
      <c r="AO14" s="262">
        <f>(1+'Calc. WACC'!$E$16)^(1/12)-1</f>
        <v>1.4273483776371609E-2</v>
      </c>
    </row>
    <row r="15" spans="1:41" s="229" customFormat="1" ht="30" customHeight="1" collapsed="1" x14ac:dyDescent="0.55000000000000004">
      <c r="A15" s="228"/>
      <c r="B15" s="175" t="s">
        <v>229</v>
      </c>
      <c r="C15" s="175"/>
      <c r="D15" s="263" t="s">
        <v>68</v>
      </c>
      <c r="E15" s="238">
        <f>-E25</f>
        <v>-1016114.1015464972</v>
      </c>
      <c r="F15" s="238">
        <f>'3. Statements'!H31</f>
        <v>-72413.238245161294</v>
      </c>
      <c r="G15" s="238">
        <f>'3. Statements'!I31</f>
        <v>-79609.938245161291</v>
      </c>
      <c r="H15" s="238">
        <f>'3. Statements'!J31</f>
        <v>-119631.23824516129</v>
      </c>
      <c r="I15" s="238">
        <f>'3. Statements'!K31</f>
        <v>-107109.93824516129</v>
      </c>
      <c r="J15" s="238">
        <f>'3. Statements'!L31</f>
        <v>-107109.93824516129</v>
      </c>
      <c r="K15" s="238">
        <f>'3. Statements'!M31</f>
        <v>-111631.23824516129</v>
      </c>
      <c r="L15" s="238">
        <f>'3. Statements'!N31</f>
        <v>-101275.4854281454</v>
      </c>
      <c r="M15" s="238">
        <f>'3. Statements'!O31</f>
        <v>-90919.732611129511</v>
      </c>
      <c r="N15" s="238">
        <f>'3. Statements'!P31</f>
        <v>-80563.979794113635</v>
      </c>
      <c r="O15" s="238">
        <f>'3. Statements'!Q31</f>
        <v>-59852.474160081852</v>
      </c>
      <c r="P15" s="238">
        <f>'3. Statements'!R31</f>
        <v>-39140.968526050099</v>
      </c>
      <c r="Q15" s="238">
        <f>'3. Statements'!S31</f>
        <v>-8073.7100750024219</v>
      </c>
      <c r="R15" s="238">
        <f>'3. Statements'!T31</f>
        <v>-59430.270128647127</v>
      </c>
      <c r="S15" s="238">
        <f>'3. Statements'!U31</f>
        <v>-18206.019098094595</v>
      </c>
      <c r="T15" s="238">
        <f>'3. Statements'!V31</f>
        <v>-29087.567353120645</v>
      </c>
      <c r="U15" s="238">
        <f>'3. Statements'!W31</f>
        <v>-18206.019098094595</v>
      </c>
      <c r="V15" s="238">
        <f>'3. Statements'!X31</f>
        <v>8937.3819298698436</v>
      </c>
      <c r="W15" s="238">
        <f>'3. Statements'!Y31</f>
        <v>31312.837567973536</v>
      </c>
      <c r="X15" s="238">
        <f>'3. Statements'!Z31</f>
        <v>53688.293206077185</v>
      </c>
      <c r="Y15" s="238">
        <f>'3. Statements'!AA31</f>
        <v>76063.748844180911</v>
      </c>
      <c r="Z15" s="238">
        <f>'3. Statements'!AB31</f>
        <v>98439.204482284564</v>
      </c>
      <c r="AA15" s="238">
        <f>'3. Statements'!AC31</f>
        <v>120814.66012038829</v>
      </c>
      <c r="AB15" s="238">
        <f>'3. Statements'!AD31</f>
        <v>143190.11575849197</v>
      </c>
      <c r="AC15" s="238">
        <f>'3. Statements'!AE31</f>
        <v>165565.57139659559</v>
      </c>
      <c r="AD15" s="238">
        <f>'3. Statements'!AF31</f>
        <v>197967.9570352608</v>
      </c>
      <c r="AE15" s="238">
        <f>'3. Statements'!AG31</f>
        <v>221479.06038194511</v>
      </c>
      <c r="AF15" s="238">
        <f>'3. Statements'!AH31</f>
        <v>244990.16372862936</v>
      </c>
      <c r="AG15" s="238">
        <f>'3. Statements'!AI31</f>
        <v>268501.2670753136</v>
      </c>
      <c r="AH15" s="238">
        <f>'3. Statements'!AJ31</f>
        <v>292012.3704219978</v>
      </c>
      <c r="AI15" s="238">
        <f>'3. Statements'!AK31</f>
        <v>315523.47376868222</v>
      </c>
      <c r="AJ15" s="238">
        <f>'3. Statements'!AL31</f>
        <v>339034.57711536635</v>
      </c>
      <c r="AK15" s="238">
        <f>'3. Statements'!AM31</f>
        <v>354708.64601315593</v>
      </c>
      <c r="AL15" s="238">
        <f>'3. Statements'!AN31</f>
        <v>354708.64601315593</v>
      </c>
      <c r="AM15" s="238">
        <f>'3. Statements'!AO31</f>
        <v>354708.64601315593</v>
      </c>
      <c r="AN15" s="238">
        <f>'3. Statements'!AP31</f>
        <v>354708.64601315593</v>
      </c>
      <c r="AO15" s="238">
        <f>'3. Statements'!AQ31</f>
        <v>354708.64601315593</v>
      </c>
    </row>
    <row r="16" spans="1:41" s="48" customFormat="1" ht="30" hidden="1" customHeight="1" outlineLevel="1" x14ac:dyDescent="0.55000000000000004">
      <c r="A16" s="47"/>
      <c r="B16" s="172" t="s">
        <v>230</v>
      </c>
      <c r="C16" s="175"/>
      <c r="D16" s="230" t="s">
        <v>68</v>
      </c>
      <c r="E16" s="233">
        <f t="shared" ref="E16:AO16" si="3">E15/((1+E14)^E7)</f>
        <v>-1016114.1015464972</v>
      </c>
      <c r="F16" s="233">
        <f t="shared" si="3"/>
        <v>-71487.341073019852</v>
      </c>
      <c r="G16" s="233">
        <f t="shared" si="3"/>
        <v>-77587.120993751669</v>
      </c>
      <c r="H16" s="233">
        <f t="shared" si="3"/>
        <v>-115100.74184613492</v>
      </c>
      <c r="I16" s="233">
        <f t="shared" si="3"/>
        <v>-101735.95558371236</v>
      </c>
      <c r="J16" s="233">
        <f t="shared" si="3"/>
        <v>-100435.12943834437</v>
      </c>
      <c r="K16" s="233">
        <f t="shared" si="3"/>
        <v>-103336.27247781723</v>
      </c>
      <c r="L16" s="233">
        <f t="shared" si="3"/>
        <v>-92551.307400607824</v>
      </c>
      <c r="M16" s="233">
        <f t="shared" si="3"/>
        <v>-82025.247472684845</v>
      </c>
      <c r="N16" s="233">
        <f t="shared" si="3"/>
        <v>-71753.23504514918</v>
      </c>
      <c r="O16" s="233">
        <f t="shared" si="3"/>
        <v>-52625.211857124268</v>
      </c>
      <c r="P16" s="233">
        <f t="shared" si="3"/>
        <v>-33974.610948018606</v>
      </c>
      <c r="Q16" s="233">
        <f t="shared" si="3"/>
        <v>-6918.4251901650641</v>
      </c>
      <c r="R16" s="233">
        <f t="shared" si="3"/>
        <v>-50320.032677713432</v>
      </c>
      <c r="S16" s="233">
        <f t="shared" si="3"/>
        <v>-15219.10874968357</v>
      </c>
      <c r="T16" s="233">
        <f t="shared" si="3"/>
        <v>-24006.157133087523</v>
      </c>
      <c r="U16" s="233">
        <f t="shared" si="3"/>
        <v>-14834.443290521864</v>
      </c>
      <c r="V16" s="233">
        <f t="shared" si="3"/>
        <v>7189.6474071074335</v>
      </c>
      <c r="W16" s="233">
        <f t="shared" si="3"/>
        <v>24869.137080228236</v>
      </c>
      <c r="X16" s="233">
        <f t="shared" si="3"/>
        <v>42097.751951380938</v>
      </c>
      <c r="Y16" s="233">
        <f t="shared" si="3"/>
        <v>58884.10106687095</v>
      </c>
      <c r="Z16" s="233">
        <f t="shared" si="3"/>
        <v>75236.647418532346</v>
      </c>
      <c r="AA16" s="233">
        <f t="shared" si="3"/>
        <v>91163.710266311609</v>
      </c>
      <c r="AB16" s="233">
        <f t="shared" si="3"/>
        <v>106673.467425397</v>
      </c>
      <c r="AC16" s="233">
        <f t="shared" si="3"/>
        <v>121773.95751842068</v>
      </c>
      <c r="AD16" s="233">
        <f t="shared" si="3"/>
        <v>138905.07243134416</v>
      </c>
      <c r="AE16" s="233">
        <f t="shared" si="3"/>
        <v>153214.83028664015</v>
      </c>
      <c r="AF16" s="233">
        <f t="shared" si="3"/>
        <v>167094.32805129359</v>
      </c>
      <c r="AG16" s="233">
        <f t="shared" si="3"/>
        <v>180552.84161323059</v>
      </c>
      <c r="AH16" s="233">
        <f t="shared" si="3"/>
        <v>193599.47099641574</v>
      </c>
      <c r="AI16" s="233">
        <f t="shared" si="3"/>
        <v>206243.14347360114</v>
      </c>
      <c r="AJ16" s="233">
        <f t="shared" si="3"/>
        <v>218492.61662629378</v>
      </c>
      <c r="AK16" s="233">
        <f t="shared" si="3"/>
        <v>225376.93869880144</v>
      </c>
      <c r="AL16" s="233">
        <f t="shared" si="3"/>
        <v>222205.2950252349</v>
      </c>
      <c r="AM16" s="233">
        <f t="shared" si="3"/>
        <v>219078.28468305594</v>
      </c>
      <c r="AN16" s="233">
        <f t="shared" si="3"/>
        <v>215995.27956442034</v>
      </c>
      <c r="AO16" s="233">
        <f t="shared" si="3"/>
        <v>212955.66040060579</v>
      </c>
    </row>
    <row r="17" spans="1:41" s="229" customFormat="1" ht="30" customHeight="1" collapsed="1" x14ac:dyDescent="0.55000000000000004">
      <c r="A17" s="228"/>
      <c r="B17" s="175" t="s">
        <v>231</v>
      </c>
      <c r="C17" s="175"/>
      <c r="D17" s="263" t="s">
        <v>68</v>
      </c>
      <c r="E17" s="238">
        <f>'3. Statements'!G33</f>
        <v>122704.78589419351</v>
      </c>
      <c r="F17" s="238">
        <f>'3. Statements'!H34</f>
        <v>0</v>
      </c>
      <c r="G17" s="238">
        <f>'3. Statements'!I34</f>
        <v>29318.390596129058</v>
      </c>
      <c r="H17" s="238">
        <f>'3. Statements'!J34</f>
        <v>119631.23824516131</v>
      </c>
      <c r="I17" s="238">
        <f>'3. Statements'!K34</f>
        <v>107109.93824516126</v>
      </c>
      <c r="J17" s="238">
        <f>'3. Statements'!L34</f>
        <v>107109.93824516132</v>
      </c>
      <c r="K17" s="238">
        <f>'3. Statements'!M34</f>
        <v>111631.23824516125</v>
      </c>
      <c r="L17" s="238">
        <f>'3. Statements'!N34</f>
        <v>101275.48542814533</v>
      </c>
      <c r="M17" s="238">
        <f>'3. Statements'!O34</f>
        <v>90919.732611129526</v>
      </c>
      <c r="N17" s="238">
        <f>'3. Statements'!P34</f>
        <v>80563.979794113664</v>
      </c>
      <c r="O17" s="238">
        <f>'3. Statements'!Q34</f>
        <v>59852.47416008194</v>
      </c>
      <c r="P17" s="238">
        <f>'3. Statements'!R34</f>
        <v>39140.968526049983</v>
      </c>
      <c r="Q17" s="238">
        <f>'3. Statements'!S34</f>
        <v>8073.7100750023965</v>
      </c>
      <c r="R17" s="238">
        <f>'3. Statements'!T34</f>
        <v>59430.270128647098</v>
      </c>
      <c r="S17" s="238">
        <f>'3. Statements'!U34</f>
        <v>18206.019098094665</v>
      </c>
      <c r="T17" s="238">
        <f>'3. Statements'!V34</f>
        <v>29087.567353120539</v>
      </c>
      <c r="U17" s="238">
        <f>'3. Statements'!W34</f>
        <v>18206.019098094665</v>
      </c>
      <c r="V17" s="238">
        <f>'3. Statements'!X34</f>
        <v>0</v>
      </c>
      <c r="W17" s="238">
        <f>'3. Statements'!Y34</f>
        <v>0</v>
      </c>
      <c r="X17" s="238">
        <f>'3. Statements'!Z34</f>
        <v>0</v>
      </c>
      <c r="Y17" s="238">
        <f>'3. Statements'!AA34</f>
        <v>0</v>
      </c>
      <c r="Z17" s="238">
        <f>'3. Statements'!AB34</f>
        <v>0</v>
      </c>
      <c r="AA17" s="238">
        <f>'3. Statements'!AC34</f>
        <v>0</v>
      </c>
      <c r="AB17" s="238">
        <f>'3. Statements'!AD34</f>
        <v>0</v>
      </c>
      <c r="AC17" s="238">
        <f>'3. Statements'!AE34</f>
        <v>0</v>
      </c>
      <c r="AD17" s="238">
        <f>'3. Statements'!AF34</f>
        <v>0</v>
      </c>
      <c r="AE17" s="238">
        <f>'3. Statements'!AG34</f>
        <v>0</v>
      </c>
      <c r="AF17" s="238">
        <f>'3. Statements'!AH34</f>
        <v>0</v>
      </c>
      <c r="AG17" s="238">
        <f>'3. Statements'!AI34</f>
        <v>0</v>
      </c>
      <c r="AH17" s="238">
        <f>'3. Statements'!AJ34</f>
        <v>0</v>
      </c>
      <c r="AI17" s="238">
        <f>'3. Statements'!AK34</f>
        <v>0</v>
      </c>
      <c r="AJ17" s="238">
        <f>'3. Statements'!AL34</f>
        <v>0</v>
      </c>
      <c r="AK17" s="238">
        <f>'3. Statements'!AM34</f>
        <v>0</v>
      </c>
      <c r="AL17" s="238">
        <f>'3. Statements'!AN34</f>
        <v>0</v>
      </c>
      <c r="AM17" s="238">
        <f>'3. Statements'!AO34</f>
        <v>0</v>
      </c>
      <c r="AN17" s="238">
        <f>'3. Statements'!AP34</f>
        <v>0</v>
      </c>
      <c r="AO17" s="238">
        <f>'3. Statements'!AQ34</f>
        <v>0</v>
      </c>
    </row>
    <row r="18" spans="1:41" s="48" customFormat="1" ht="30" hidden="1" customHeight="1" outlineLevel="1" x14ac:dyDescent="0.55000000000000004">
      <c r="A18" s="47"/>
      <c r="B18" s="172" t="s">
        <v>232</v>
      </c>
      <c r="C18" s="175"/>
      <c r="D18" s="230" t="s">
        <v>68</v>
      </c>
      <c r="E18" s="233">
        <f t="shared" ref="E18:AO18" si="4">E17/((1+E14)^E7)</f>
        <v>122704.78589419351</v>
      </c>
      <c r="F18" s="233">
        <f t="shared" si="4"/>
        <v>0</v>
      </c>
      <c r="G18" s="233">
        <f t="shared" si="4"/>
        <v>28573.436541538769</v>
      </c>
      <c r="H18" s="233">
        <f t="shared" si="4"/>
        <v>115100.74184613493</v>
      </c>
      <c r="I18" s="233">
        <f t="shared" si="4"/>
        <v>101735.95558371233</v>
      </c>
      <c r="J18" s="233">
        <f t="shared" si="4"/>
        <v>100435.1294383444</v>
      </c>
      <c r="K18" s="233">
        <f t="shared" si="4"/>
        <v>103336.27247781718</v>
      </c>
      <c r="L18" s="233">
        <f t="shared" si="4"/>
        <v>92551.307400607766</v>
      </c>
      <c r="M18" s="233">
        <f t="shared" si="4"/>
        <v>82025.24747268486</v>
      </c>
      <c r="N18" s="233">
        <f t="shared" si="4"/>
        <v>71753.235045149209</v>
      </c>
      <c r="O18" s="233">
        <f t="shared" si="4"/>
        <v>52625.211857124348</v>
      </c>
      <c r="P18" s="233">
        <f t="shared" si="4"/>
        <v>33974.610948018504</v>
      </c>
      <c r="Q18" s="233">
        <f t="shared" si="4"/>
        <v>6918.4251901650423</v>
      </c>
      <c r="R18" s="233">
        <f t="shared" si="4"/>
        <v>50320.032677713411</v>
      </c>
      <c r="S18" s="233">
        <f t="shared" si="4"/>
        <v>15219.108749683628</v>
      </c>
      <c r="T18" s="233">
        <f t="shared" si="4"/>
        <v>24006.157133087436</v>
      </c>
      <c r="U18" s="233">
        <f t="shared" si="4"/>
        <v>14834.44329052192</v>
      </c>
      <c r="V18" s="233">
        <f t="shared" si="4"/>
        <v>0</v>
      </c>
      <c r="W18" s="233">
        <f t="shared" si="4"/>
        <v>0</v>
      </c>
      <c r="X18" s="233">
        <f t="shared" si="4"/>
        <v>0</v>
      </c>
      <c r="Y18" s="233">
        <f t="shared" si="4"/>
        <v>0</v>
      </c>
      <c r="Z18" s="233">
        <f t="shared" si="4"/>
        <v>0</v>
      </c>
      <c r="AA18" s="233">
        <f t="shared" si="4"/>
        <v>0</v>
      </c>
      <c r="AB18" s="233">
        <f t="shared" si="4"/>
        <v>0</v>
      </c>
      <c r="AC18" s="233">
        <f t="shared" si="4"/>
        <v>0</v>
      </c>
      <c r="AD18" s="233">
        <f t="shared" si="4"/>
        <v>0</v>
      </c>
      <c r="AE18" s="233">
        <f t="shared" si="4"/>
        <v>0</v>
      </c>
      <c r="AF18" s="233">
        <f t="shared" si="4"/>
        <v>0</v>
      </c>
      <c r="AG18" s="233">
        <f t="shared" si="4"/>
        <v>0</v>
      </c>
      <c r="AH18" s="233">
        <f t="shared" si="4"/>
        <v>0</v>
      </c>
      <c r="AI18" s="233">
        <f t="shared" si="4"/>
        <v>0</v>
      </c>
      <c r="AJ18" s="233">
        <f t="shared" si="4"/>
        <v>0</v>
      </c>
      <c r="AK18" s="233">
        <f t="shared" si="4"/>
        <v>0</v>
      </c>
      <c r="AL18" s="233">
        <f t="shared" si="4"/>
        <v>0</v>
      </c>
      <c r="AM18" s="233">
        <f t="shared" si="4"/>
        <v>0</v>
      </c>
      <c r="AN18" s="233">
        <f t="shared" si="4"/>
        <v>0</v>
      </c>
      <c r="AO18" s="233">
        <f t="shared" si="4"/>
        <v>0</v>
      </c>
    </row>
    <row r="19" spans="1:41" s="48" customFormat="1" ht="15" hidden="1" customHeight="1" outlineLevel="1" x14ac:dyDescent="0.55000000000000004">
      <c r="A19" s="47"/>
      <c r="B19" s="172" t="s">
        <v>233</v>
      </c>
      <c r="C19" s="231"/>
      <c r="D19" s="230" t="s">
        <v>163</v>
      </c>
      <c r="E19" s="232"/>
      <c r="F19" s="240">
        <f>IF(MIN(F15:$AO15)&lt;0,IF(MAX(G19:$AO19)=1,0,1),0)</f>
        <v>0</v>
      </c>
      <c r="G19" s="240">
        <f>IF(MIN(G15:$AO15)&lt;0,IF(MAX(H19:$AO19)=1,0,1),0)</f>
        <v>0</v>
      </c>
      <c r="H19" s="240">
        <f>IF(MIN(H15:$AO15)&lt;0,IF(MAX(I19:$AO19)=1,0,1),0)</f>
        <v>0</v>
      </c>
      <c r="I19" s="240">
        <f>IF(MIN(I15:$AO15)&lt;0,IF(MAX(J19:$AO19)=1,0,1),0)</f>
        <v>0</v>
      </c>
      <c r="J19" s="240">
        <f>IF(MIN(J15:$AO15)&lt;0,IF(MAX(K19:$AO19)=1,0,1),0)</f>
        <v>0</v>
      </c>
      <c r="K19" s="240">
        <f>IF(MIN(K15:$AO15)&lt;0,IF(MAX(L19:$AO19)=1,0,1),0)</f>
        <v>0</v>
      </c>
      <c r="L19" s="240">
        <f>IF(MIN(L15:$AO15)&lt;0,IF(MAX(M19:$AO19)=1,0,1),0)</f>
        <v>0</v>
      </c>
      <c r="M19" s="240">
        <f>IF(MIN(M15:$AO15)&lt;0,IF(MAX(N19:$AO19)=1,0,1),0)</f>
        <v>0</v>
      </c>
      <c r="N19" s="240">
        <f>IF(MIN(N15:$AO15)&lt;0,IF(MAX(O19:$AO19)=1,0,1),0)</f>
        <v>0</v>
      </c>
      <c r="O19" s="240">
        <f>IF(MIN(O15:$AO15)&lt;0,IF(MAX(P19:$AO19)=1,0,1),0)</f>
        <v>0</v>
      </c>
      <c r="P19" s="240">
        <f>IF(MIN(P15:$AO15)&lt;0,IF(MAX(Q19:$AO19)=1,0,1),0)</f>
        <v>0</v>
      </c>
      <c r="Q19" s="240">
        <f>IF(MIN(Q15:$AO15)&lt;0,IF(MAX(R19:$AO19)=1,0,1),0)</f>
        <v>0</v>
      </c>
      <c r="R19" s="240">
        <f>IF(MIN(R15:$AO15)&lt;0,IF(MAX(S19:$AO19)=1,0,1),0)</f>
        <v>0</v>
      </c>
      <c r="S19" s="240">
        <f>IF(MIN(S15:$AO15)&lt;0,IF(MAX(T19:$AO19)=1,0,1),0)</f>
        <v>0</v>
      </c>
      <c r="T19" s="240">
        <f>IF(MIN(T15:$AO15)&lt;0,IF(MAX(U19:$AO19)=1,0,1),0)</f>
        <v>0</v>
      </c>
      <c r="U19" s="240">
        <f>IF(MIN(U15:$AO15)&lt;0,IF(MAX(V19:$AO19)=1,0,1),0)</f>
        <v>1</v>
      </c>
      <c r="V19" s="240">
        <f>IF(MIN(V15:$AO15)&lt;0,IF(MAX(W19:$AO19)=1,0,1),0)</f>
        <v>0</v>
      </c>
      <c r="W19" s="240">
        <f>IF(MIN(W15:$AO15)&lt;0,IF(MAX(X19:$AO19)=1,0,1),0)</f>
        <v>0</v>
      </c>
      <c r="X19" s="240">
        <f>IF(MIN(X15:$AO15)&lt;0,IF(MAX(Y19:$AO19)=1,0,1),0)</f>
        <v>0</v>
      </c>
      <c r="Y19" s="240">
        <f>IF(MIN(Y15:$AO15)&lt;0,IF(MAX(Z19:$AO19)=1,0,1),0)</f>
        <v>0</v>
      </c>
      <c r="Z19" s="240">
        <f>IF(MIN(Z15:$AO15)&lt;0,IF(MAX(AA19:$AO19)=1,0,1),0)</f>
        <v>0</v>
      </c>
      <c r="AA19" s="240">
        <f>IF(MIN(AA15:$AO15)&lt;0,IF(MAX(AB19:$AO19)=1,0,1),0)</f>
        <v>0</v>
      </c>
      <c r="AB19" s="240">
        <f>IF(MIN(AB15:$AO15)&lt;0,IF(MAX(AC19:$AO19)=1,0,1),0)</f>
        <v>0</v>
      </c>
      <c r="AC19" s="240">
        <f>IF(MIN(AC15:$AO15)&lt;0,IF(MAX(AD19:$AO19)=1,0,1),0)</f>
        <v>0</v>
      </c>
      <c r="AD19" s="240">
        <f>IF(MIN(AD15:$AO15)&lt;0,IF(MAX(AE19:$AO19)=1,0,1),0)</f>
        <v>0</v>
      </c>
      <c r="AE19" s="240">
        <f>IF(MIN(AE15:$AO15)&lt;0,IF(MAX(AF19:$AO19)=1,0,1),0)</f>
        <v>0</v>
      </c>
      <c r="AF19" s="240">
        <f>IF(MIN(AF15:$AO15)&lt;0,IF(MAX(AG19:$AO19)=1,0,1),0)</f>
        <v>0</v>
      </c>
      <c r="AG19" s="240">
        <f>IF(MIN(AG15:$AO15)&lt;0,IF(MAX(AH19:$AO19)=1,0,1),0)</f>
        <v>0</v>
      </c>
      <c r="AH19" s="240">
        <f>IF(MIN(AH15:$AO15)&lt;0,IF(MAX(AI19:$AO19)=1,0,1),0)</f>
        <v>0</v>
      </c>
      <c r="AI19" s="240">
        <f>IF(MIN(AI15:$AO15)&lt;0,IF(MAX(AJ19:$AO19)=1,0,1),0)</f>
        <v>0</v>
      </c>
      <c r="AJ19" s="240">
        <f>IF(MIN(AJ15:$AO15)&lt;0,IF(MAX(AK19:$AO19)=1,0,1),0)</f>
        <v>0</v>
      </c>
      <c r="AK19" s="240">
        <f>IF(MIN(AK15:$AO15)&lt;0,IF(MAX(AL19:$AO19)=1,0,1),0)</f>
        <v>0</v>
      </c>
      <c r="AL19" s="240">
        <f>IF(MIN(AL15:$AO15)&lt;0,IF(MAX(AM19:$AO19)=1,0,1),0)</f>
        <v>0</v>
      </c>
      <c r="AM19" s="240">
        <f>IF(MIN(AM15:$AO15)&lt;0,IF(MAX(AN19:$AO19)=1,0,1),0)</f>
        <v>0</v>
      </c>
      <c r="AN19" s="240">
        <f>IF(MIN(AN15:$AO15)&lt;0,IF(MAX(AO19:$AO19)=1,0,1),0)</f>
        <v>0</v>
      </c>
      <c r="AO19" s="240">
        <f>IF(MIN(AO15:$AO15)&lt;0,1,0)</f>
        <v>0</v>
      </c>
    </row>
    <row r="20" spans="1:41" s="48" customFormat="1" ht="15" hidden="1" customHeight="1" outlineLevel="1" x14ac:dyDescent="0.55000000000000004">
      <c r="A20" s="47"/>
      <c r="B20" s="14" t="s">
        <v>234</v>
      </c>
      <c r="C20" s="23"/>
      <c r="D20" s="48" t="s">
        <v>163</v>
      </c>
      <c r="E20" s="34"/>
      <c r="F20" s="51">
        <f>IF(MIN(F16:$AO16)&lt;0,IF(MAX(G20:$AO20)=1,0,1),0)</f>
        <v>0</v>
      </c>
      <c r="G20" s="51">
        <f>IF(MIN(G16:$AO16)&lt;0,IF(MAX(H20:$AO20)=1,0,1),0)</f>
        <v>0</v>
      </c>
      <c r="H20" s="51">
        <f>IF(MIN(H16:$AO16)&lt;0,IF(MAX(I20:$AO20)=1,0,1),0)</f>
        <v>0</v>
      </c>
      <c r="I20" s="51">
        <f>IF(MIN(I16:$AO16)&lt;0,IF(MAX(J20:$AO20)=1,0,1),0)</f>
        <v>0</v>
      </c>
      <c r="J20" s="51">
        <f>IF(MIN(J16:$AO16)&lt;0,IF(MAX(K20:$AO20)=1,0,1),0)</f>
        <v>0</v>
      </c>
      <c r="K20" s="51">
        <f>IF(MIN(K16:$AO16)&lt;0,IF(MAX(L20:$AO20)=1,0,1),0)</f>
        <v>0</v>
      </c>
      <c r="L20" s="51">
        <f>IF(MIN(L16:$AO16)&lt;0,IF(MAX(M20:$AO20)=1,0,1),0)</f>
        <v>0</v>
      </c>
      <c r="M20" s="51">
        <f>IF(MIN(M16:$AO16)&lt;0,IF(MAX(N20:$AO20)=1,0,1),0)</f>
        <v>0</v>
      </c>
      <c r="N20" s="51">
        <f>IF(MIN(N16:$AO16)&lt;0,IF(MAX(O20:$AO20)=1,0,1),0)</f>
        <v>0</v>
      </c>
      <c r="O20" s="51">
        <f>IF(MIN(O16:$AO16)&lt;0,IF(MAX(P20:$AO20)=1,0,1),0)</f>
        <v>0</v>
      </c>
      <c r="P20" s="51">
        <f>IF(MIN(P16:$AO16)&lt;0,IF(MAX(Q20:$AO20)=1,0,1),0)</f>
        <v>0</v>
      </c>
      <c r="Q20" s="51">
        <f>IF(MIN(Q16:$AO16)&lt;0,IF(MAX(R20:$AO20)=1,0,1),0)</f>
        <v>0</v>
      </c>
      <c r="R20" s="51">
        <f>IF(MIN(R16:$AO16)&lt;0,IF(MAX(S20:$AO20)=1,0,1),0)</f>
        <v>0</v>
      </c>
      <c r="S20" s="51">
        <f>IF(MIN(S16:$AO16)&lt;0,IF(MAX(T20:$AO20)=1,0,1),0)</f>
        <v>0</v>
      </c>
      <c r="T20" s="51">
        <f>IF(MIN(T16:$AO16)&lt;0,IF(MAX(U20:$AO20)=1,0,1),0)</f>
        <v>0</v>
      </c>
      <c r="U20" s="51">
        <f>IF(MIN(U16:$AO16)&lt;0,IF(MAX(V20:$AO20)=1,0,1),0)</f>
        <v>1</v>
      </c>
      <c r="V20" s="51">
        <f>IF(MIN(V16:$AO16)&lt;0,IF(MAX(W20:$AO20)=1,0,1),0)</f>
        <v>0</v>
      </c>
      <c r="W20" s="51">
        <f>IF(MIN(W16:$AO16)&lt;0,IF(MAX(X20:$AO20)=1,0,1),0)</f>
        <v>0</v>
      </c>
      <c r="X20" s="51">
        <f>IF(MIN(X16:$AO16)&lt;0,IF(MAX(Y20:$AO20)=1,0,1),0)</f>
        <v>0</v>
      </c>
      <c r="Y20" s="51">
        <f>IF(MIN(Y16:$AO16)&lt;0,IF(MAX(Z20:$AO20)=1,0,1),0)</f>
        <v>0</v>
      </c>
      <c r="Z20" s="51">
        <f>IF(MIN(Z16:$AO16)&lt;0,IF(MAX(AA20:$AO20)=1,0,1),0)</f>
        <v>0</v>
      </c>
      <c r="AA20" s="51">
        <f>IF(MIN(AA16:$AO16)&lt;0,IF(MAX(AB20:$AO20)=1,0,1),0)</f>
        <v>0</v>
      </c>
      <c r="AB20" s="51">
        <f>IF(MIN(AB16:$AO16)&lt;0,IF(MAX(AC20:$AO20)=1,0,1),0)</f>
        <v>0</v>
      </c>
      <c r="AC20" s="51">
        <f>IF(MIN(AC16:$AO16)&lt;0,IF(MAX(AD20:$AO20)=1,0,1),0)</f>
        <v>0</v>
      </c>
      <c r="AD20" s="51">
        <f>IF(MIN(AD16:$AO16)&lt;0,IF(MAX(AE20:$AO20)=1,0,1),0)</f>
        <v>0</v>
      </c>
      <c r="AE20" s="51">
        <f>IF(MIN(AE16:$AO16)&lt;0,IF(MAX(AF20:$AO20)=1,0,1),0)</f>
        <v>0</v>
      </c>
      <c r="AF20" s="51">
        <f>IF(MIN(AF16:$AO16)&lt;0,IF(MAX(AG20:$AO20)=1,0,1),0)</f>
        <v>0</v>
      </c>
      <c r="AG20" s="51">
        <f>IF(MIN(AG16:$AO16)&lt;0,IF(MAX(AH20:$AO20)=1,0,1),0)</f>
        <v>0</v>
      </c>
      <c r="AH20" s="51">
        <f>IF(MIN(AH16:$AO16)&lt;0,IF(MAX(AI20:$AO20)=1,0,1),0)</f>
        <v>0</v>
      </c>
      <c r="AI20" s="51">
        <f>IF(MIN(AI16:$AO16)&lt;0,IF(MAX(AJ20:$AO20)=1,0,1),0)</f>
        <v>0</v>
      </c>
      <c r="AJ20" s="51">
        <f>IF(MIN(AJ16:$AO16)&lt;0,IF(MAX(AK20:$AO20)=1,0,1),0)</f>
        <v>0</v>
      </c>
      <c r="AK20" s="51">
        <f>IF(MIN(AK16:$AO16)&lt;0,IF(MAX(AL20:$AO20)=1,0,1),0)</f>
        <v>0</v>
      </c>
      <c r="AL20" s="51">
        <f>IF(MIN(AL16:$AO16)&lt;0,IF(MAX(AM20:$AO20)=1,0,1),0)</f>
        <v>0</v>
      </c>
      <c r="AM20" s="51">
        <f>IF(MIN(AM16:$AO16)&lt;0,IF(MAX(AN20:$AO20)=1,0,1),0)</f>
        <v>0</v>
      </c>
      <c r="AN20" s="51">
        <f>IF(MIN(AN16:$AO16)&lt;0,IF(MAX(AO20:$AO20)=1,0,1),0)</f>
        <v>0</v>
      </c>
      <c r="AO20" s="51">
        <f>IF(MIN(AO16:$AO16)&lt;0,1,0)</f>
        <v>0</v>
      </c>
    </row>
    <row r="21" spans="1:41" s="87" customFormat="1" ht="15" customHeight="1" collapsed="1" x14ac:dyDescent="0.55000000000000004">
      <c r="A21" s="11"/>
      <c r="B21" s="21"/>
      <c r="C21" s="88"/>
      <c r="E21" s="39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</row>
    <row r="22" spans="1:41" s="48" customFormat="1" ht="30" customHeight="1" x14ac:dyDescent="0.55000000000000004">
      <c r="A22" s="47"/>
      <c r="B22" s="119" t="s">
        <v>196</v>
      </c>
      <c r="C22" s="150"/>
      <c r="D22" s="151"/>
      <c r="E22" s="152"/>
      <c r="F22" s="152"/>
      <c r="G22" s="152"/>
      <c r="H22" s="152"/>
      <c r="I22" s="152"/>
      <c r="J22" s="152"/>
      <c r="K22" s="152"/>
      <c r="L22" s="152"/>
      <c r="M22" s="152"/>
      <c r="N22" s="152"/>
      <c r="O22" s="152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</row>
    <row r="23" spans="1:41" s="48" customFormat="1" ht="30" customHeight="1" x14ac:dyDescent="0.55000000000000004">
      <c r="A23" s="47"/>
      <c r="B23" s="153" t="s">
        <v>69</v>
      </c>
      <c r="C23" s="153" t="s">
        <v>197</v>
      </c>
      <c r="D23" s="153" t="s">
        <v>0</v>
      </c>
      <c r="E23" s="153" t="s">
        <v>39</v>
      </c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</row>
    <row r="24" spans="1:41" s="48" customFormat="1" ht="15" customHeight="1" x14ac:dyDescent="0.55000000000000004">
      <c r="A24" s="47"/>
      <c r="B24" s="246" t="s">
        <v>199</v>
      </c>
      <c r="C24" s="247" t="s">
        <v>146</v>
      </c>
      <c r="D24" s="248" t="s">
        <v>68</v>
      </c>
      <c r="E24" s="249">
        <f>SUM(F16:AO16)</f>
        <v>1867691.8408076502</v>
      </c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</row>
    <row r="25" spans="1:41" s="14" customFormat="1" ht="15" customHeight="1" x14ac:dyDescent="0.55000000000000004">
      <c r="A25" s="30"/>
      <c r="B25" s="14" t="s">
        <v>147</v>
      </c>
      <c r="C25" s="22" t="s">
        <v>198</v>
      </c>
      <c r="D25" s="48" t="s">
        <v>68</v>
      </c>
      <c r="E25" s="32">
        <f>SUM(E18:AO18)</f>
        <v>1016114.1015464972</v>
      </c>
    </row>
    <row r="26" spans="1:41" s="50" customFormat="1" ht="30" customHeight="1" x14ac:dyDescent="0.55000000000000004">
      <c r="A26" s="34"/>
      <c r="B26" s="126" t="s">
        <v>200</v>
      </c>
      <c r="C26" s="127" t="s">
        <v>148</v>
      </c>
      <c r="D26" s="128" t="s">
        <v>68</v>
      </c>
      <c r="E26" s="125">
        <f>SUM(E16:AO16)</f>
        <v>851577.73926115315</v>
      </c>
      <c r="F26" s="53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</row>
    <row r="27" spans="1:41" s="50" customFormat="1" ht="15" customHeight="1" x14ac:dyDescent="0.55000000000000004">
      <c r="A27" s="34"/>
      <c r="B27" s="250" t="s">
        <v>158</v>
      </c>
      <c r="C27" s="161" t="s">
        <v>203</v>
      </c>
      <c r="D27" s="251" t="s">
        <v>68</v>
      </c>
      <c r="E27" s="158">
        <f>AO15*(1+E31)/(E30-E31)</f>
        <v>1892101.527472693</v>
      </c>
      <c r="F27" s="53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</row>
    <row r="28" spans="1:41" s="50" customFormat="1" ht="15" customHeight="1" x14ac:dyDescent="0.55000000000000004">
      <c r="A28" s="34"/>
      <c r="B28" s="212" t="s">
        <v>159</v>
      </c>
      <c r="C28" s="234" t="s">
        <v>202</v>
      </c>
      <c r="D28" s="230" t="s">
        <v>68</v>
      </c>
      <c r="E28" s="232">
        <f>E27+E26</f>
        <v>2743679.2667338462</v>
      </c>
      <c r="F28" s="53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</row>
    <row r="29" spans="1:41" s="50" customFormat="1" ht="15" customHeight="1" x14ac:dyDescent="0.55000000000000004">
      <c r="A29" s="34"/>
      <c r="B29" s="212" t="s">
        <v>212</v>
      </c>
      <c r="C29" s="234" t="s">
        <v>61</v>
      </c>
      <c r="D29" s="230" t="s">
        <v>162</v>
      </c>
      <c r="E29" s="252">
        <f>AVERAGE('Calc. WACC'!C16:E16)</f>
        <v>0.17280015013599256</v>
      </c>
      <c r="F29" s="53"/>
      <c r="G29" s="34"/>
      <c r="H29" s="34"/>
      <c r="I29" s="85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</row>
    <row r="30" spans="1:41" s="48" customFormat="1" ht="15" customHeight="1" x14ac:dyDescent="0.55000000000000004">
      <c r="A30" s="47"/>
      <c r="B30" s="209" t="s">
        <v>213</v>
      </c>
      <c r="C30" s="253" t="s">
        <v>214</v>
      </c>
      <c r="D30" s="254" t="s">
        <v>162</v>
      </c>
      <c r="E30" s="255">
        <f>'Calc. WACC'!F16</f>
        <v>0.18758682971129673</v>
      </c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</row>
    <row r="31" spans="1:41" s="48" customFormat="1" ht="15" customHeight="1" x14ac:dyDescent="0.55000000000000004">
      <c r="A31" s="47"/>
      <c r="B31" s="21" t="s">
        <v>215</v>
      </c>
      <c r="C31" s="88" t="s">
        <v>216</v>
      </c>
      <c r="D31" s="88" t="s">
        <v>161</v>
      </c>
      <c r="E31" s="149">
        <v>1E-4</v>
      </c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</row>
    <row r="32" spans="1:41" s="50" customFormat="1" ht="30" customHeight="1" x14ac:dyDescent="0.55000000000000004">
      <c r="A32" s="34"/>
      <c r="B32" s="126" t="s">
        <v>204</v>
      </c>
      <c r="C32" s="127" t="s">
        <v>152</v>
      </c>
      <c r="D32" s="128" t="s">
        <v>162</v>
      </c>
      <c r="E32" s="129">
        <f>(IRR(E15:AO15)+1)^12-1</f>
        <v>0.3918540398050494</v>
      </c>
      <c r="F32" s="53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</row>
    <row r="33" spans="1:41" s="14" customFormat="1" ht="15" customHeight="1" x14ac:dyDescent="0.55000000000000004">
      <c r="A33" s="30"/>
      <c r="B33" s="159" t="s">
        <v>205</v>
      </c>
      <c r="C33" s="157" t="s">
        <v>149</v>
      </c>
      <c r="D33" s="251" t="s">
        <v>68</v>
      </c>
      <c r="E33" s="256">
        <f>E24/E25</f>
        <v>1.8380729466947419</v>
      </c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</row>
    <row r="34" spans="1:41" s="33" customFormat="1" ht="15" customHeight="1" x14ac:dyDescent="0.55000000000000004">
      <c r="A34" s="30"/>
      <c r="B34" s="33" t="s">
        <v>206</v>
      </c>
      <c r="C34" s="93" t="s">
        <v>150</v>
      </c>
      <c r="D34" s="22" t="s">
        <v>143</v>
      </c>
      <c r="E34" s="34">
        <f>INDEX(F7:AO7,1,MATCH(1,F19:AO19,0))+1</f>
        <v>17</v>
      </c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</row>
    <row r="35" spans="1:41" s="14" customFormat="1" ht="30" customHeight="1" x14ac:dyDescent="0.55000000000000004">
      <c r="A35" s="30"/>
      <c r="B35" s="122" t="s">
        <v>207</v>
      </c>
      <c r="C35" s="124" t="s">
        <v>151</v>
      </c>
      <c r="D35" s="124" t="s">
        <v>143</v>
      </c>
      <c r="E35" s="125">
        <f>INDEX(F7:AO7,1,MATCH(1,F20:AO20,0))+1</f>
        <v>17</v>
      </c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</row>
    <row r="36" spans="1:41" s="14" customFormat="1" ht="15" customHeight="1" x14ac:dyDescent="0.55000000000000004">
      <c r="A36" s="30"/>
      <c r="C36" s="33"/>
      <c r="D36" s="50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</row>
    <row r="37" spans="1:41" s="108" customFormat="1" ht="30" customHeight="1" x14ac:dyDescent="0.55000000000000004">
      <c r="A37" s="107"/>
      <c r="B37" s="119" t="s">
        <v>327</v>
      </c>
      <c r="C37" s="121"/>
      <c r="D37" s="101"/>
      <c r="E37" s="120"/>
      <c r="F37" s="148" t="s">
        <v>181</v>
      </c>
      <c r="G37" s="148" t="s">
        <v>183</v>
      </c>
      <c r="H37" s="148" t="s">
        <v>184</v>
      </c>
      <c r="I37" s="148" t="s">
        <v>185</v>
      </c>
      <c r="J37" s="148" t="s">
        <v>182</v>
      </c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</row>
    <row r="38" spans="1:41" s="14" customFormat="1" ht="15" customHeight="1" x14ac:dyDescent="0.55000000000000004">
      <c r="A38" s="30"/>
      <c r="B38" s="246" t="s">
        <v>328</v>
      </c>
      <c r="C38" s="340"/>
      <c r="D38" s="247" t="s">
        <v>143</v>
      </c>
      <c r="E38" s="246"/>
      <c r="F38" s="249">
        <v>1</v>
      </c>
      <c r="G38" s="246">
        <v>3</v>
      </c>
      <c r="H38" s="249">
        <v>6</v>
      </c>
      <c r="I38" s="249">
        <v>12</v>
      </c>
      <c r="J38" s="249">
        <v>24</v>
      </c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</row>
    <row r="39" spans="1:41" s="14" customFormat="1" ht="15" customHeight="1" x14ac:dyDescent="0.55000000000000004">
      <c r="A39" s="30"/>
      <c r="B39" s="172" t="s">
        <v>326</v>
      </c>
      <c r="C39" s="236"/>
      <c r="D39" s="230" t="s">
        <v>68</v>
      </c>
      <c r="E39" s="172"/>
      <c r="F39" s="236">
        <f>'1. Revenue'!G49</f>
        <v>19.989999999999998</v>
      </c>
      <c r="G39" s="236">
        <f>'1. Revenue'!G49</f>
        <v>19.989999999999998</v>
      </c>
      <c r="H39" s="236">
        <f>'1. Revenue'!G49</f>
        <v>19.989999999999998</v>
      </c>
      <c r="I39" s="236">
        <f>'1. Revenue'!G49</f>
        <v>19.989999999999998</v>
      </c>
      <c r="J39" s="236">
        <f>'1. Revenue'!G49</f>
        <v>19.989999999999998</v>
      </c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</row>
    <row r="40" spans="1:41" s="15" customFormat="1" ht="30" customHeight="1" x14ac:dyDescent="0.55000000000000004">
      <c r="A40" s="36"/>
      <c r="B40" s="123" t="s">
        <v>186</v>
      </c>
      <c r="C40" s="122"/>
      <c r="D40" s="128" t="s">
        <v>68</v>
      </c>
      <c r="E40" s="130"/>
      <c r="F40" s="130">
        <f>F38*F39</f>
        <v>19.989999999999998</v>
      </c>
      <c r="G40" s="130">
        <f t="shared" ref="G40:J40" si="5">G38*G39</f>
        <v>59.97</v>
      </c>
      <c r="H40" s="130">
        <f t="shared" si="5"/>
        <v>119.94</v>
      </c>
      <c r="I40" s="130">
        <f t="shared" si="5"/>
        <v>239.88</v>
      </c>
      <c r="J40" s="130">
        <f t="shared" si="5"/>
        <v>479.76</v>
      </c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</row>
    <row r="41" spans="1:41" s="14" customFormat="1" ht="15" customHeight="1" x14ac:dyDescent="0.55000000000000004">
      <c r="A41" s="30"/>
      <c r="C41" s="33"/>
      <c r="D41" s="22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</row>
    <row r="42" spans="1:41" s="14" customFormat="1" ht="30" customHeight="1" x14ac:dyDescent="0.55000000000000004">
      <c r="A42" s="30"/>
      <c r="B42" s="155" t="s">
        <v>208</v>
      </c>
      <c r="C42" s="156"/>
      <c r="D42" s="157"/>
      <c r="E42" s="158"/>
      <c r="F42" s="159"/>
      <c r="G42" s="159"/>
      <c r="H42" s="158"/>
      <c r="I42" s="158"/>
      <c r="J42" s="158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</row>
    <row r="43" spans="1:41" s="14" customFormat="1" ht="15" customHeight="1" x14ac:dyDescent="0.55000000000000004">
      <c r="A43" s="30"/>
      <c r="B43" s="15" t="s">
        <v>261</v>
      </c>
      <c r="C43" s="33"/>
      <c r="D43" s="22"/>
      <c r="E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</row>
    <row r="44" spans="1:41" s="14" customFormat="1" ht="15" hidden="1" customHeight="1" outlineLevel="1" x14ac:dyDescent="0.55000000000000004">
      <c r="A44" s="30"/>
      <c r="C44" s="33"/>
      <c r="D44" s="92"/>
      <c r="E44" s="56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</row>
    <row r="45" spans="1:41" s="14" customFormat="1" ht="15" hidden="1" customHeight="1" outlineLevel="1" x14ac:dyDescent="0.55000000000000004">
      <c r="A45" s="30"/>
      <c r="B45" s="160" t="s">
        <v>187</v>
      </c>
      <c r="C45" s="160" t="s">
        <v>39</v>
      </c>
      <c r="D45" s="22"/>
      <c r="E45" s="56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</row>
    <row r="46" spans="1:41" s="14" customFormat="1" ht="15" hidden="1" customHeight="1" outlineLevel="1" x14ac:dyDescent="0.55000000000000004">
      <c r="A46" s="30"/>
      <c r="B46" s="50" t="s">
        <v>188</v>
      </c>
      <c r="C46" s="49">
        <v>0</v>
      </c>
      <c r="D46" s="22"/>
      <c r="E46" s="56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</row>
    <row r="47" spans="1:41" s="14" customFormat="1" ht="15" hidden="1" customHeight="1" outlineLevel="1" x14ac:dyDescent="0.55000000000000004">
      <c r="A47" s="30"/>
      <c r="B47" s="50" t="s">
        <v>61</v>
      </c>
      <c r="C47" s="49">
        <f>E29</f>
        <v>0.17280015013599256</v>
      </c>
      <c r="D47" s="92"/>
      <c r="E47" s="56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</row>
    <row r="48" spans="1:41" s="14" customFormat="1" ht="15" hidden="1" customHeight="1" outlineLevel="1" x14ac:dyDescent="0.55000000000000004">
      <c r="A48" s="30"/>
      <c r="B48" s="161" t="s">
        <v>152</v>
      </c>
      <c r="C48" s="162">
        <f>1-C47</f>
        <v>0.82719984986400741</v>
      </c>
      <c r="D48" s="92"/>
      <c r="E48" s="56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</row>
    <row r="49" spans="1:41" s="14" customFormat="1" ht="15" hidden="1" customHeight="1" outlineLevel="1" x14ac:dyDescent="0.55000000000000004">
      <c r="A49" s="30"/>
      <c r="B49" s="137" t="s">
        <v>189</v>
      </c>
      <c r="C49" s="138">
        <v>1</v>
      </c>
      <c r="D49" s="22"/>
      <c r="E49" s="34"/>
      <c r="H49" s="34"/>
      <c r="I49" s="95"/>
      <c r="J49" s="95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</row>
    <row r="50" spans="1:41" s="14" customFormat="1" ht="15" hidden="1" customHeight="1" outlineLevel="1" x14ac:dyDescent="0.55000000000000004">
      <c r="A50" s="30"/>
      <c r="C50" s="33"/>
      <c r="D50" s="22"/>
      <c r="E50" s="34"/>
      <c r="H50" s="34"/>
      <c r="I50" s="95"/>
      <c r="J50" s="95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</row>
    <row r="51" spans="1:41" s="14" customFormat="1" ht="15" hidden="1" customHeight="1" outlineLevel="1" x14ac:dyDescent="0.55000000000000004">
      <c r="A51" s="30"/>
      <c r="B51" s="160" t="s">
        <v>190</v>
      </c>
      <c r="C51" s="160" t="s">
        <v>153</v>
      </c>
      <c r="D51" s="22"/>
      <c r="E51" s="34"/>
      <c r="H51" s="34"/>
      <c r="I51" s="95"/>
      <c r="J51" s="95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</row>
    <row r="52" spans="1:41" s="14" customFormat="1" ht="15" hidden="1" customHeight="1" outlineLevel="1" x14ac:dyDescent="0.55000000000000004">
      <c r="A52" s="30"/>
      <c r="B52" s="95">
        <v>0</v>
      </c>
      <c r="C52" s="95">
        <v>0</v>
      </c>
      <c r="D52" s="22"/>
      <c r="E52" s="34"/>
      <c r="H52" s="34"/>
      <c r="I52" s="95"/>
      <c r="J52" s="95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</row>
    <row r="53" spans="1:41" s="14" customFormat="1" ht="15" hidden="1" customHeight="1" outlineLevel="1" x14ac:dyDescent="0.55000000000000004">
      <c r="A53" s="30"/>
      <c r="B53" s="95">
        <v>0.1</v>
      </c>
      <c r="C53" s="95">
        <v>0.1</v>
      </c>
      <c r="D53" s="22"/>
      <c r="E53" s="34"/>
      <c r="H53" s="34"/>
      <c r="I53" s="95"/>
      <c r="J53" s="95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</row>
    <row r="54" spans="1:41" s="14" customFormat="1" ht="15" hidden="1" customHeight="1" outlineLevel="1" x14ac:dyDescent="0.55000000000000004">
      <c r="A54" s="30"/>
      <c r="B54" s="95">
        <v>0.2</v>
      </c>
      <c r="C54" s="95">
        <v>0.1</v>
      </c>
      <c r="D54" s="22"/>
      <c r="E54" s="34"/>
      <c r="H54" s="34"/>
      <c r="I54" s="95"/>
      <c r="J54" s="95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</row>
    <row r="55" spans="1:41" s="14" customFormat="1" ht="15" hidden="1" customHeight="1" outlineLevel="1" x14ac:dyDescent="0.55000000000000004">
      <c r="A55" s="30"/>
      <c r="B55" s="95">
        <v>0.3</v>
      </c>
      <c r="C55" s="95">
        <v>0.1</v>
      </c>
      <c r="D55" s="22"/>
      <c r="E55" s="34"/>
      <c r="H55" s="34"/>
      <c r="I55" s="95"/>
      <c r="J55" s="95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</row>
    <row r="56" spans="1:41" s="14" customFormat="1" ht="15" hidden="1" customHeight="1" outlineLevel="1" x14ac:dyDescent="0.55000000000000004">
      <c r="A56" s="30"/>
      <c r="B56" s="95">
        <v>0.4</v>
      </c>
      <c r="C56" s="95">
        <v>0.1</v>
      </c>
      <c r="D56" s="22"/>
      <c r="E56" s="34"/>
      <c r="H56" s="34"/>
      <c r="I56" s="95"/>
      <c r="J56" s="95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</row>
    <row r="57" spans="1:41" s="14" customFormat="1" ht="15" hidden="1" customHeight="1" outlineLevel="1" x14ac:dyDescent="0.55000000000000004">
      <c r="A57" s="30"/>
      <c r="B57" s="95">
        <v>0.5</v>
      </c>
      <c r="C57" s="95">
        <v>0.1</v>
      </c>
      <c r="D57" s="22"/>
      <c r="E57" s="34"/>
      <c r="H57" s="34"/>
      <c r="I57" s="95"/>
      <c r="J57" s="95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</row>
    <row r="58" spans="1:41" s="14" customFormat="1" ht="15" hidden="1" customHeight="1" outlineLevel="1" x14ac:dyDescent="0.55000000000000004">
      <c r="A58" s="30"/>
      <c r="B58" s="95">
        <v>0.6</v>
      </c>
      <c r="C58" s="95">
        <v>0.1</v>
      </c>
      <c r="D58" s="22"/>
      <c r="E58" s="34"/>
      <c r="H58" s="34"/>
      <c r="I58" s="95"/>
      <c r="J58" s="95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</row>
    <row r="59" spans="1:41" s="14" customFormat="1" ht="15" hidden="1" customHeight="1" outlineLevel="1" x14ac:dyDescent="0.55000000000000004">
      <c r="A59" s="30"/>
      <c r="B59" s="95">
        <v>0.7</v>
      </c>
      <c r="C59" s="95">
        <v>0.1</v>
      </c>
      <c r="D59" s="22"/>
      <c r="E59" s="34"/>
      <c r="H59" s="34"/>
      <c r="I59" s="95"/>
      <c r="J59" s="95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</row>
    <row r="60" spans="1:41" s="14" customFormat="1" ht="15" hidden="1" customHeight="1" outlineLevel="1" x14ac:dyDescent="0.55000000000000004">
      <c r="A60" s="30"/>
      <c r="B60" s="95">
        <v>0.8</v>
      </c>
      <c r="C60" s="95">
        <v>0.1</v>
      </c>
      <c r="D60" s="22"/>
      <c r="E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</row>
    <row r="61" spans="1:41" s="14" customFormat="1" ht="15" hidden="1" customHeight="1" outlineLevel="1" x14ac:dyDescent="0.55000000000000004">
      <c r="A61" s="30"/>
      <c r="B61" s="95">
        <v>0.9</v>
      </c>
      <c r="C61" s="95">
        <v>0.1</v>
      </c>
      <c r="D61" s="22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</row>
    <row r="62" spans="1:41" s="14" customFormat="1" ht="15" hidden="1" customHeight="1" outlineLevel="1" x14ac:dyDescent="0.55000000000000004">
      <c r="A62" s="30"/>
      <c r="B62" s="163">
        <v>1</v>
      </c>
      <c r="C62" s="163">
        <v>0.1</v>
      </c>
      <c r="D62" s="22"/>
      <c r="E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</row>
    <row r="63" spans="1:41" s="14" customFormat="1" ht="15" hidden="1" customHeight="1" outlineLevel="1" x14ac:dyDescent="0.55000000000000004">
      <c r="A63" s="30"/>
      <c r="B63" s="137" t="s">
        <v>15</v>
      </c>
      <c r="C63" s="139">
        <v>1</v>
      </c>
      <c r="D63" s="22"/>
      <c r="E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</row>
    <row r="64" spans="1:41" s="14" customFormat="1" ht="15" hidden="1" customHeight="1" outlineLevel="1" x14ac:dyDescent="0.55000000000000004">
      <c r="A64" s="30"/>
      <c r="D64" s="22"/>
      <c r="E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</row>
    <row r="65" spans="1:41" s="14" customFormat="1" ht="15" hidden="1" customHeight="1" outlineLevel="1" x14ac:dyDescent="0.55000000000000004">
      <c r="A65" s="30"/>
      <c r="B65" s="160" t="s">
        <v>191</v>
      </c>
      <c r="C65" s="160" t="s">
        <v>39</v>
      </c>
      <c r="D65" s="22"/>
      <c r="E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</row>
    <row r="66" spans="1:41" s="14" customFormat="1" ht="15" hidden="1" customHeight="1" outlineLevel="1" x14ac:dyDescent="0.55000000000000004">
      <c r="A66" s="30"/>
      <c r="B66" s="34" t="s">
        <v>192</v>
      </c>
      <c r="C66" s="95">
        <f>E32</f>
        <v>0.3918540398050494</v>
      </c>
      <c r="D66" s="22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</row>
    <row r="67" spans="1:41" s="14" customFormat="1" ht="15" hidden="1" customHeight="1" outlineLevel="1" x14ac:dyDescent="0.55000000000000004">
      <c r="A67" s="30"/>
      <c r="B67" s="34" t="s">
        <v>193</v>
      </c>
      <c r="C67" s="95">
        <v>0.02</v>
      </c>
      <c r="D67" s="22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</row>
    <row r="68" spans="1:41" s="14" customFormat="1" ht="15" hidden="1" customHeight="1" outlineLevel="1" x14ac:dyDescent="0.55000000000000004">
      <c r="A68" s="30"/>
      <c r="B68" s="34" t="s">
        <v>194</v>
      </c>
      <c r="C68" s="95">
        <f>C49+C63-C66-C67</f>
        <v>1.5881459601949506</v>
      </c>
      <c r="D68" s="22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</row>
    <row r="69" spans="1:41" s="14" customFormat="1" ht="15" hidden="1" customHeight="1" outlineLevel="1" x14ac:dyDescent="0.55000000000000004">
      <c r="A69" s="30"/>
      <c r="D69" s="22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</row>
    <row r="70" spans="1:41" s="14" customFormat="1" ht="15" customHeight="1" collapsed="1" x14ac:dyDescent="0.55000000000000004">
      <c r="A70" s="30"/>
      <c r="B70" s="15" t="s">
        <v>260</v>
      </c>
      <c r="D70" s="22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</row>
    <row r="71" spans="1:41" s="14" customFormat="1" ht="12.3" hidden="1" outlineLevel="1" x14ac:dyDescent="0.55000000000000004">
      <c r="A71" s="30"/>
      <c r="D71" s="22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</row>
    <row r="72" spans="1:41" s="14" customFormat="1" ht="12.3" hidden="1" outlineLevel="1" x14ac:dyDescent="0.55000000000000004">
      <c r="A72" s="30"/>
      <c r="B72" s="164" t="s">
        <v>69</v>
      </c>
      <c r="C72" s="164" t="s">
        <v>1</v>
      </c>
      <c r="D72" s="164" t="s">
        <v>0</v>
      </c>
      <c r="E72" s="164" t="s">
        <v>96</v>
      </c>
      <c r="F72" s="164">
        <v>45292</v>
      </c>
      <c r="G72" s="164">
        <v>45323</v>
      </c>
      <c r="H72" s="164">
        <v>45352</v>
      </c>
      <c r="I72" s="164">
        <v>45383</v>
      </c>
      <c r="J72" s="164">
        <v>45413</v>
      </c>
      <c r="K72" s="164">
        <v>45444</v>
      </c>
      <c r="L72" s="164">
        <v>45474</v>
      </c>
      <c r="M72" s="164">
        <v>45505</v>
      </c>
      <c r="N72" s="164">
        <v>45536</v>
      </c>
      <c r="O72" s="164">
        <v>45566</v>
      </c>
      <c r="P72" s="164">
        <v>45597</v>
      </c>
      <c r="Q72" s="164">
        <v>45627</v>
      </c>
      <c r="R72" s="164">
        <v>45658</v>
      </c>
      <c r="S72" s="164">
        <v>45689</v>
      </c>
      <c r="T72" s="164">
        <v>45717</v>
      </c>
      <c r="U72" s="164">
        <v>45748</v>
      </c>
      <c r="V72" s="164">
        <v>45778</v>
      </c>
      <c r="W72" s="164">
        <v>45809</v>
      </c>
      <c r="X72" s="164">
        <v>45839</v>
      </c>
      <c r="Y72" s="164">
        <v>45870</v>
      </c>
      <c r="Z72" s="164">
        <v>45901</v>
      </c>
      <c r="AA72" s="164">
        <v>45931</v>
      </c>
      <c r="AB72" s="164">
        <v>45962</v>
      </c>
      <c r="AC72" s="164">
        <v>45992</v>
      </c>
      <c r="AD72" s="164">
        <v>46023</v>
      </c>
      <c r="AE72" s="164">
        <v>46054</v>
      </c>
      <c r="AF72" s="164">
        <v>46082</v>
      </c>
      <c r="AG72" s="164">
        <v>46113</v>
      </c>
      <c r="AH72" s="164">
        <v>46143</v>
      </c>
      <c r="AI72" s="164">
        <v>46174</v>
      </c>
      <c r="AJ72" s="164">
        <v>46204</v>
      </c>
      <c r="AK72" s="164">
        <v>46235</v>
      </c>
      <c r="AL72" s="164">
        <v>46266</v>
      </c>
      <c r="AM72" s="164">
        <v>46296</v>
      </c>
      <c r="AN72" s="164">
        <v>46327</v>
      </c>
      <c r="AO72" s="164">
        <v>46357</v>
      </c>
    </row>
    <row r="73" spans="1:41" s="14" customFormat="1" ht="12.3" hidden="1" outlineLevel="1" x14ac:dyDescent="0.55000000000000004">
      <c r="A73" s="30"/>
      <c r="B73" s="12" t="s">
        <v>97</v>
      </c>
      <c r="C73" s="12"/>
      <c r="D73" s="12"/>
      <c r="E73" s="12">
        <v>0</v>
      </c>
      <c r="F73" s="12">
        <v>1</v>
      </c>
      <c r="G73" s="12">
        <v>2</v>
      </c>
      <c r="H73" s="12">
        <v>3</v>
      </c>
      <c r="I73" s="12">
        <v>4</v>
      </c>
      <c r="J73" s="12">
        <v>5</v>
      </c>
      <c r="K73" s="12">
        <v>6</v>
      </c>
      <c r="L73" s="12">
        <v>7</v>
      </c>
      <c r="M73" s="12">
        <v>8</v>
      </c>
      <c r="N73" s="12">
        <v>9</v>
      </c>
      <c r="O73" s="12">
        <v>10</v>
      </c>
      <c r="P73" s="12">
        <v>11</v>
      </c>
      <c r="Q73" s="12">
        <v>12</v>
      </c>
      <c r="R73" s="12">
        <v>13</v>
      </c>
      <c r="S73" s="12">
        <v>14</v>
      </c>
      <c r="T73" s="12">
        <v>15</v>
      </c>
      <c r="U73" s="12">
        <v>16</v>
      </c>
      <c r="V73" s="12">
        <v>17</v>
      </c>
      <c r="W73" s="12">
        <v>18</v>
      </c>
      <c r="X73" s="12">
        <v>19</v>
      </c>
      <c r="Y73" s="12">
        <v>20</v>
      </c>
      <c r="Z73" s="12">
        <v>21</v>
      </c>
      <c r="AA73" s="12">
        <v>22</v>
      </c>
      <c r="AB73" s="12">
        <v>23</v>
      </c>
      <c r="AC73" s="12">
        <v>24</v>
      </c>
      <c r="AD73" s="12">
        <v>25</v>
      </c>
      <c r="AE73" s="12">
        <v>26</v>
      </c>
      <c r="AF73" s="12">
        <v>27</v>
      </c>
      <c r="AG73" s="12">
        <v>28</v>
      </c>
      <c r="AH73" s="12">
        <v>29</v>
      </c>
      <c r="AI73" s="12">
        <v>30</v>
      </c>
      <c r="AJ73" s="12">
        <v>31</v>
      </c>
      <c r="AK73" s="12">
        <v>32</v>
      </c>
      <c r="AL73" s="12">
        <v>33</v>
      </c>
      <c r="AM73" s="12">
        <v>34</v>
      </c>
      <c r="AN73" s="12">
        <v>35</v>
      </c>
      <c r="AO73" s="12">
        <v>36</v>
      </c>
    </row>
    <row r="74" spans="1:41" s="14" customFormat="1" ht="12.3" hidden="1" outlineLevel="1" x14ac:dyDescent="0.55000000000000004">
      <c r="A74" s="30"/>
      <c r="B74" s="12" t="s">
        <v>38</v>
      </c>
      <c r="C74" s="12"/>
      <c r="D74" s="12"/>
      <c r="E74" s="12">
        <v>0</v>
      </c>
      <c r="F74" s="12">
        <v>1</v>
      </c>
      <c r="G74" s="12">
        <v>1</v>
      </c>
      <c r="H74" s="12">
        <v>1</v>
      </c>
      <c r="I74" s="12">
        <v>1</v>
      </c>
      <c r="J74" s="12">
        <v>1</v>
      </c>
      <c r="K74" s="12">
        <v>1</v>
      </c>
      <c r="L74" s="12">
        <v>1</v>
      </c>
      <c r="M74" s="12">
        <v>1</v>
      </c>
      <c r="N74" s="12">
        <v>1</v>
      </c>
      <c r="O74" s="12">
        <v>1</v>
      </c>
      <c r="P74" s="12">
        <v>1</v>
      </c>
      <c r="Q74" s="12">
        <v>1</v>
      </c>
      <c r="R74" s="12">
        <v>2</v>
      </c>
      <c r="S74" s="12">
        <v>2</v>
      </c>
      <c r="T74" s="12">
        <v>2</v>
      </c>
      <c r="U74" s="12">
        <v>2</v>
      </c>
      <c r="V74" s="12">
        <v>2</v>
      </c>
      <c r="W74" s="12">
        <v>2</v>
      </c>
      <c r="X74" s="12">
        <v>2</v>
      </c>
      <c r="Y74" s="12">
        <v>2</v>
      </c>
      <c r="Z74" s="12">
        <v>2</v>
      </c>
      <c r="AA74" s="12">
        <v>2</v>
      </c>
      <c r="AB74" s="12">
        <v>2</v>
      </c>
      <c r="AC74" s="12">
        <v>2</v>
      </c>
      <c r="AD74" s="12">
        <v>3</v>
      </c>
      <c r="AE74" s="12">
        <v>3</v>
      </c>
      <c r="AF74" s="12">
        <v>3</v>
      </c>
      <c r="AG74" s="12">
        <v>3</v>
      </c>
      <c r="AH74" s="12">
        <v>3</v>
      </c>
      <c r="AI74" s="12">
        <v>3</v>
      </c>
      <c r="AJ74" s="12">
        <v>3</v>
      </c>
      <c r="AK74" s="12">
        <v>3</v>
      </c>
      <c r="AL74" s="12">
        <v>3</v>
      </c>
      <c r="AM74" s="12">
        <v>3</v>
      </c>
      <c r="AN74" s="12">
        <v>3</v>
      </c>
      <c r="AO74" s="12">
        <v>3</v>
      </c>
    </row>
    <row r="75" spans="1:41" s="14" customFormat="1" ht="12.3" hidden="1" outlineLevel="1" x14ac:dyDescent="0.55000000000000004">
      <c r="A75" s="30"/>
      <c r="B75" s="14" t="s">
        <v>218</v>
      </c>
      <c r="C75" s="140">
        <v>-0.1</v>
      </c>
      <c r="D75" s="22" t="s">
        <v>4</v>
      </c>
      <c r="E75" s="53">
        <f t="shared" ref="E75:E78" si="6">ROUND(E$80,2)+$C75</f>
        <v>7.0000000000000007E-2</v>
      </c>
      <c r="F75" s="53">
        <f>(1+$E75)^(1/12)-1</f>
        <v>5.6541453874052738E-3</v>
      </c>
      <c r="G75" s="53">
        <f t="shared" ref="G75:AO79" si="7">(1+$E75)^(1/12)-1</f>
        <v>5.6541453874052738E-3</v>
      </c>
      <c r="H75" s="53">
        <f t="shared" si="7"/>
        <v>5.6541453874052738E-3</v>
      </c>
      <c r="I75" s="53">
        <f t="shared" si="7"/>
        <v>5.6541453874052738E-3</v>
      </c>
      <c r="J75" s="53">
        <f t="shared" si="7"/>
        <v>5.6541453874052738E-3</v>
      </c>
      <c r="K75" s="53">
        <f t="shared" si="7"/>
        <v>5.6541453874052738E-3</v>
      </c>
      <c r="L75" s="53">
        <f t="shared" si="7"/>
        <v>5.6541453874052738E-3</v>
      </c>
      <c r="M75" s="53">
        <f t="shared" si="7"/>
        <v>5.6541453874052738E-3</v>
      </c>
      <c r="N75" s="53">
        <f t="shared" si="7"/>
        <v>5.6541453874052738E-3</v>
      </c>
      <c r="O75" s="53">
        <f t="shared" si="7"/>
        <v>5.6541453874052738E-3</v>
      </c>
      <c r="P75" s="53">
        <f t="shared" si="7"/>
        <v>5.6541453874052738E-3</v>
      </c>
      <c r="Q75" s="53">
        <f t="shared" si="7"/>
        <v>5.6541453874052738E-3</v>
      </c>
      <c r="R75" s="53">
        <f t="shared" si="7"/>
        <v>5.6541453874052738E-3</v>
      </c>
      <c r="S75" s="53">
        <f t="shared" si="7"/>
        <v>5.6541453874052738E-3</v>
      </c>
      <c r="T75" s="53">
        <f t="shared" si="7"/>
        <v>5.6541453874052738E-3</v>
      </c>
      <c r="U75" s="53">
        <f t="shared" si="7"/>
        <v>5.6541453874052738E-3</v>
      </c>
      <c r="V75" s="53">
        <f t="shared" si="7"/>
        <v>5.6541453874052738E-3</v>
      </c>
      <c r="W75" s="53">
        <f t="shared" si="7"/>
        <v>5.6541453874052738E-3</v>
      </c>
      <c r="X75" s="53">
        <f t="shared" si="7"/>
        <v>5.6541453874052738E-3</v>
      </c>
      <c r="Y75" s="53">
        <f t="shared" si="7"/>
        <v>5.6541453874052738E-3</v>
      </c>
      <c r="Z75" s="53">
        <f t="shared" si="7"/>
        <v>5.6541453874052738E-3</v>
      </c>
      <c r="AA75" s="53">
        <f t="shared" si="7"/>
        <v>5.6541453874052738E-3</v>
      </c>
      <c r="AB75" s="53">
        <f t="shared" si="7"/>
        <v>5.6541453874052738E-3</v>
      </c>
      <c r="AC75" s="53">
        <f t="shared" si="7"/>
        <v>5.6541453874052738E-3</v>
      </c>
      <c r="AD75" s="53">
        <f t="shared" si="7"/>
        <v>5.6541453874052738E-3</v>
      </c>
      <c r="AE75" s="53">
        <f t="shared" si="7"/>
        <v>5.6541453874052738E-3</v>
      </c>
      <c r="AF75" s="53">
        <f t="shared" si="7"/>
        <v>5.6541453874052738E-3</v>
      </c>
      <c r="AG75" s="53">
        <f t="shared" si="7"/>
        <v>5.6541453874052738E-3</v>
      </c>
      <c r="AH75" s="53">
        <f t="shared" si="7"/>
        <v>5.6541453874052738E-3</v>
      </c>
      <c r="AI75" s="53">
        <f t="shared" si="7"/>
        <v>5.6541453874052738E-3</v>
      </c>
      <c r="AJ75" s="53">
        <f t="shared" si="7"/>
        <v>5.6541453874052738E-3</v>
      </c>
      <c r="AK75" s="53">
        <f t="shared" si="7"/>
        <v>5.6541453874052738E-3</v>
      </c>
      <c r="AL75" s="53">
        <f t="shared" si="7"/>
        <v>5.6541453874052738E-3</v>
      </c>
      <c r="AM75" s="53">
        <f t="shared" si="7"/>
        <v>5.6541453874052738E-3</v>
      </c>
      <c r="AN75" s="53">
        <f t="shared" si="7"/>
        <v>5.6541453874052738E-3</v>
      </c>
      <c r="AO75" s="53">
        <f t="shared" si="7"/>
        <v>5.6541453874052738E-3</v>
      </c>
    </row>
    <row r="76" spans="1:41" s="14" customFormat="1" ht="12.3" hidden="1" outlineLevel="1" x14ac:dyDescent="0.55000000000000004">
      <c r="A76" s="30"/>
      <c r="B76" s="14" t="s">
        <v>219</v>
      </c>
      <c r="C76" s="140">
        <v>-0.08</v>
      </c>
      <c r="D76" s="22" t="s">
        <v>4</v>
      </c>
      <c r="E76" s="53">
        <f t="shared" si="6"/>
        <v>9.0000000000000011E-2</v>
      </c>
      <c r="F76" s="53">
        <f t="shared" ref="F76:U85" si="8">(1+$E76)^(1/12)-1</f>
        <v>7.2073233161367156E-3</v>
      </c>
      <c r="G76" s="53">
        <f t="shared" si="7"/>
        <v>7.2073233161367156E-3</v>
      </c>
      <c r="H76" s="53">
        <f t="shared" si="7"/>
        <v>7.2073233161367156E-3</v>
      </c>
      <c r="I76" s="53">
        <f t="shared" si="7"/>
        <v>7.2073233161367156E-3</v>
      </c>
      <c r="J76" s="53">
        <f t="shared" si="7"/>
        <v>7.2073233161367156E-3</v>
      </c>
      <c r="K76" s="53">
        <f t="shared" si="7"/>
        <v>7.2073233161367156E-3</v>
      </c>
      <c r="L76" s="53">
        <f t="shared" si="7"/>
        <v>7.2073233161367156E-3</v>
      </c>
      <c r="M76" s="53">
        <f t="shared" si="7"/>
        <v>7.2073233161367156E-3</v>
      </c>
      <c r="N76" s="53">
        <f t="shared" si="7"/>
        <v>7.2073233161367156E-3</v>
      </c>
      <c r="O76" s="53">
        <f t="shared" si="7"/>
        <v>7.2073233161367156E-3</v>
      </c>
      <c r="P76" s="53">
        <f t="shared" si="7"/>
        <v>7.2073233161367156E-3</v>
      </c>
      <c r="Q76" s="53">
        <f t="shared" si="7"/>
        <v>7.2073233161367156E-3</v>
      </c>
      <c r="R76" s="53">
        <f t="shared" si="7"/>
        <v>7.2073233161367156E-3</v>
      </c>
      <c r="S76" s="53">
        <f t="shared" si="7"/>
        <v>7.2073233161367156E-3</v>
      </c>
      <c r="T76" s="53">
        <f t="shared" si="7"/>
        <v>7.2073233161367156E-3</v>
      </c>
      <c r="U76" s="53">
        <f t="shared" si="7"/>
        <v>7.2073233161367156E-3</v>
      </c>
      <c r="V76" s="53">
        <f t="shared" si="7"/>
        <v>7.2073233161367156E-3</v>
      </c>
      <c r="W76" s="53">
        <f t="shared" si="7"/>
        <v>7.2073233161367156E-3</v>
      </c>
      <c r="X76" s="53">
        <f t="shared" si="7"/>
        <v>7.2073233161367156E-3</v>
      </c>
      <c r="Y76" s="53">
        <f t="shared" si="7"/>
        <v>7.2073233161367156E-3</v>
      </c>
      <c r="Z76" s="53">
        <f t="shared" si="7"/>
        <v>7.2073233161367156E-3</v>
      </c>
      <c r="AA76" s="53">
        <f t="shared" si="7"/>
        <v>7.2073233161367156E-3</v>
      </c>
      <c r="AB76" s="53">
        <f t="shared" si="7"/>
        <v>7.2073233161367156E-3</v>
      </c>
      <c r="AC76" s="53">
        <f t="shared" si="7"/>
        <v>7.2073233161367156E-3</v>
      </c>
      <c r="AD76" s="53">
        <f t="shared" si="7"/>
        <v>7.2073233161367156E-3</v>
      </c>
      <c r="AE76" s="53">
        <f t="shared" si="7"/>
        <v>7.2073233161367156E-3</v>
      </c>
      <c r="AF76" s="53">
        <f t="shared" si="7"/>
        <v>7.2073233161367156E-3</v>
      </c>
      <c r="AG76" s="53">
        <f t="shared" si="7"/>
        <v>7.2073233161367156E-3</v>
      </c>
      <c r="AH76" s="53">
        <f t="shared" si="7"/>
        <v>7.2073233161367156E-3</v>
      </c>
      <c r="AI76" s="53">
        <f t="shared" si="7"/>
        <v>7.2073233161367156E-3</v>
      </c>
      <c r="AJ76" s="53">
        <f t="shared" si="7"/>
        <v>7.2073233161367156E-3</v>
      </c>
      <c r="AK76" s="53">
        <f t="shared" si="7"/>
        <v>7.2073233161367156E-3</v>
      </c>
      <c r="AL76" s="53">
        <f t="shared" si="7"/>
        <v>7.2073233161367156E-3</v>
      </c>
      <c r="AM76" s="53">
        <f t="shared" si="7"/>
        <v>7.2073233161367156E-3</v>
      </c>
      <c r="AN76" s="53">
        <f t="shared" si="7"/>
        <v>7.2073233161367156E-3</v>
      </c>
      <c r="AO76" s="53">
        <f t="shared" si="7"/>
        <v>7.2073233161367156E-3</v>
      </c>
    </row>
    <row r="77" spans="1:41" s="14" customFormat="1" ht="12.3" hidden="1" outlineLevel="1" x14ac:dyDescent="0.55000000000000004">
      <c r="A77" s="30"/>
      <c r="B77" s="14" t="s">
        <v>222</v>
      </c>
      <c r="C77" s="140">
        <v>-0.06</v>
      </c>
      <c r="D77" s="22" t="s">
        <v>4</v>
      </c>
      <c r="E77" s="53">
        <f t="shared" si="6"/>
        <v>0.11000000000000001</v>
      </c>
      <c r="F77" s="53">
        <f t="shared" si="8"/>
        <v>8.7345938235519061E-3</v>
      </c>
      <c r="G77" s="53">
        <f t="shared" si="7"/>
        <v>8.7345938235519061E-3</v>
      </c>
      <c r="H77" s="53">
        <f t="shared" si="7"/>
        <v>8.7345938235519061E-3</v>
      </c>
      <c r="I77" s="53">
        <f t="shared" si="7"/>
        <v>8.7345938235519061E-3</v>
      </c>
      <c r="J77" s="53">
        <f t="shared" si="7"/>
        <v>8.7345938235519061E-3</v>
      </c>
      <c r="K77" s="53">
        <f t="shared" si="7"/>
        <v>8.7345938235519061E-3</v>
      </c>
      <c r="L77" s="53">
        <f t="shared" si="7"/>
        <v>8.7345938235519061E-3</v>
      </c>
      <c r="M77" s="53">
        <f t="shared" si="7"/>
        <v>8.7345938235519061E-3</v>
      </c>
      <c r="N77" s="53">
        <f t="shared" si="7"/>
        <v>8.7345938235519061E-3</v>
      </c>
      <c r="O77" s="53">
        <f t="shared" si="7"/>
        <v>8.7345938235519061E-3</v>
      </c>
      <c r="P77" s="53">
        <f t="shared" si="7"/>
        <v>8.7345938235519061E-3</v>
      </c>
      <c r="Q77" s="53">
        <f t="shared" si="7"/>
        <v>8.7345938235519061E-3</v>
      </c>
      <c r="R77" s="53">
        <f t="shared" si="7"/>
        <v>8.7345938235519061E-3</v>
      </c>
      <c r="S77" s="53">
        <f t="shared" si="7"/>
        <v>8.7345938235519061E-3</v>
      </c>
      <c r="T77" s="53">
        <f t="shared" si="7"/>
        <v>8.7345938235519061E-3</v>
      </c>
      <c r="U77" s="53">
        <f t="shared" si="7"/>
        <v>8.7345938235519061E-3</v>
      </c>
      <c r="V77" s="53">
        <f t="shared" si="7"/>
        <v>8.7345938235519061E-3</v>
      </c>
      <c r="W77" s="53">
        <f t="shared" si="7"/>
        <v>8.7345938235519061E-3</v>
      </c>
      <c r="X77" s="53">
        <f t="shared" si="7"/>
        <v>8.7345938235519061E-3</v>
      </c>
      <c r="Y77" s="53">
        <f t="shared" si="7"/>
        <v>8.7345938235519061E-3</v>
      </c>
      <c r="Z77" s="53">
        <f t="shared" si="7"/>
        <v>8.7345938235519061E-3</v>
      </c>
      <c r="AA77" s="53">
        <f t="shared" si="7"/>
        <v>8.7345938235519061E-3</v>
      </c>
      <c r="AB77" s="53">
        <f t="shared" si="7"/>
        <v>8.7345938235519061E-3</v>
      </c>
      <c r="AC77" s="53">
        <f t="shared" si="7"/>
        <v>8.7345938235519061E-3</v>
      </c>
      <c r="AD77" s="53">
        <f t="shared" si="7"/>
        <v>8.7345938235519061E-3</v>
      </c>
      <c r="AE77" s="53">
        <f t="shared" si="7"/>
        <v>8.7345938235519061E-3</v>
      </c>
      <c r="AF77" s="53">
        <f t="shared" si="7"/>
        <v>8.7345938235519061E-3</v>
      </c>
      <c r="AG77" s="53">
        <f t="shared" si="7"/>
        <v>8.7345938235519061E-3</v>
      </c>
      <c r="AH77" s="53">
        <f t="shared" si="7"/>
        <v>8.7345938235519061E-3</v>
      </c>
      <c r="AI77" s="53">
        <f t="shared" si="7"/>
        <v>8.7345938235519061E-3</v>
      </c>
      <c r="AJ77" s="53">
        <f t="shared" si="7"/>
        <v>8.7345938235519061E-3</v>
      </c>
      <c r="AK77" s="53">
        <f t="shared" si="7"/>
        <v>8.7345938235519061E-3</v>
      </c>
      <c r="AL77" s="53">
        <f t="shared" si="7"/>
        <v>8.7345938235519061E-3</v>
      </c>
      <c r="AM77" s="53">
        <f t="shared" si="7"/>
        <v>8.7345938235519061E-3</v>
      </c>
      <c r="AN77" s="53">
        <f t="shared" si="7"/>
        <v>8.7345938235519061E-3</v>
      </c>
      <c r="AO77" s="53">
        <f t="shared" si="7"/>
        <v>8.7345938235519061E-3</v>
      </c>
    </row>
    <row r="78" spans="1:41" s="14" customFormat="1" ht="12.3" hidden="1" outlineLevel="1" x14ac:dyDescent="0.55000000000000004">
      <c r="A78" s="30"/>
      <c r="B78" s="14" t="s">
        <v>221</v>
      </c>
      <c r="C78" s="140">
        <v>-0.04</v>
      </c>
      <c r="D78" s="22" t="s">
        <v>4</v>
      </c>
      <c r="E78" s="53">
        <f t="shared" si="6"/>
        <v>0.13</v>
      </c>
      <c r="F78" s="53">
        <f t="shared" si="8"/>
        <v>1.02368443581764E-2</v>
      </c>
      <c r="G78" s="53">
        <f t="shared" si="7"/>
        <v>1.02368443581764E-2</v>
      </c>
      <c r="H78" s="53">
        <f t="shared" si="7"/>
        <v>1.02368443581764E-2</v>
      </c>
      <c r="I78" s="53">
        <f t="shared" si="7"/>
        <v>1.02368443581764E-2</v>
      </c>
      <c r="J78" s="53">
        <f t="shared" si="7"/>
        <v>1.02368443581764E-2</v>
      </c>
      <c r="K78" s="53">
        <f t="shared" si="7"/>
        <v>1.02368443581764E-2</v>
      </c>
      <c r="L78" s="53">
        <f t="shared" si="7"/>
        <v>1.02368443581764E-2</v>
      </c>
      <c r="M78" s="53">
        <f t="shared" si="7"/>
        <v>1.02368443581764E-2</v>
      </c>
      <c r="N78" s="53">
        <f t="shared" si="7"/>
        <v>1.02368443581764E-2</v>
      </c>
      <c r="O78" s="53">
        <f t="shared" si="7"/>
        <v>1.02368443581764E-2</v>
      </c>
      <c r="P78" s="53">
        <f t="shared" si="7"/>
        <v>1.02368443581764E-2</v>
      </c>
      <c r="Q78" s="53">
        <f t="shared" si="7"/>
        <v>1.02368443581764E-2</v>
      </c>
      <c r="R78" s="53">
        <f t="shared" si="7"/>
        <v>1.02368443581764E-2</v>
      </c>
      <c r="S78" s="53">
        <f t="shared" si="7"/>
        <v>1.02368443581764E-2</v>
      </c>
      <c r="T78" s="53">
        <f t="shared" si="7"/>
        <v>1.02368443581764E-2</v>
      </c>
      <c r="U78" s="53">
        <f t="shared" si="7"/>
        <v>1.02368443581764E-2</v>
      </c>
      <c r="V78" s="53">
        <f t="shared" si="7"/>
        <v>1.02368443581764E-2</v>
      </c>
      <c r="W78" s="53">
        <f t="shared" si="7"/>
        <v>1.02368443581764E-2</v>
      </c>
      <c r="X78" s="53">
        <f t="shared" si="7"/>
        <v>1.02368443581764E-2</v>
      </c>
      <c r="Y78" s="53">
        <f t="shared" si="7"/>
        <v>1.02368443581764E-2</v>
      </c>
      <c r="Z78" s="53">
        <f t="shared" si="7"/>
        <v>1.02368443581764E-2</v>
      </c>
      <c r="AA78" s="53">
        <f t="shared" si="7"/>
        <v>1.02368443581764E-2</v>
      </c>
      <c r="AB78" s="53">
        <f t="shared" si="7"/>
        <v>1.02368443581764E-2</v>
      </c>
      <c r="AC78" s="53">
        <f t="shared" si="7"/>
        <v>1.02368443581764E-2</v>
      </c>
      <c r="AD78" s="53">
        <f t="shared" si="7"/>
        <v>1.02368443581764E-2</v>
      </c>
      <c r="AE78" s="53">
        <f t="shared" si="7"/>
        <v>1.02368443581764E-2</v>
      </c>
      <c r="AF78" s="53">
        <f t="shared" si="7"/>
        <v>1.02368443581764E-2</v>
      </c>
      <c r="AG78" s="53">
        <f t="shared" si="7"/>
        <v>1.02368443581764E-2</v>
      </c>
      <c r="AH78" s="53">
        <f t="shared" si="7"/>
        <v>1.02368443581764E-2</v>
      </c>
      <c r="AI78" s="53">
        <f t="shared" si="7"/>
        <v>1.02368443581764E-2</v>
      </c>
      <c r="AJ78" s="53">
        <f t="shared" si="7"/>
        <v>1.02368443581764E-2</v>
      </c>
      <c r="AK78" s="53">
        <f t="shared" si="7"/>
        <v>1.02368443581764E-2</v>
      </c>
      <c r="AL78" s="53">
        <f t="shared" si="7"/>
        <v>1.02368443581764E-2</v>
      </c>
      <c r="AM78" s="53">
        <f t="shared" si="7"/>
        <v>1.02368443581764E-2</v>
      </c>
      <c r="AN78" s="53">
        <f t="shared" si="7"/>
        <v>1.02368443581764E-2</v>
      </c>
      <c r="AO78" s="53">
        <f t="shared" si="7"/>
        <v>1.02368443581764E-2</v>
      </c>
    </row>
    <row r="79" spans="1:41" s="14" customFormat="1" ht="12.3" hidden="1" outlineLevel="1" x14ac:dyDescent="0.55000000000000004">
      <c r="A79" s="30"/>
      <c r="B79" s="14" t="s">
        <v>220</v>
      </c>
      <c r="C79" s="140">
        <v>-0.02</v>
      </c>
      <c r="D79" s="22" t="s">
        <v>4</v>
      </c>
      <c r="E79" s="53">
        <f>ROUND(E$80,2)+$C79</f>
        <v>0.15000000000000002</v>
      </c>
      <c r="F79" s="53">
        <f t="shared" si="8"/>
        <v>1.171491691985338E-2</v>
      </c>
      <c r="G79" s="53">
        <f t="shared" si="7"/>
        <v>1.171491691985338E-2</v>
      </c>
      <c r="H79" s="53">
        <f t="shared" si="7"/>
        <v>1.171491691985338E-2</v>
      </c>
      <c r="I79" s="53">
        <f t="shared" si="7"/>
        <v>1.171491691985338E-2</v>
      </c>
      <c r="J79" s="53">
        <f t="shared" si="7"/>
        <v>1.171491691985338E-2</v>
      </c>
      <c r="K79" s="53">
        <f t="shared" si="7"/>
        <v>1.171491691985338E-2</v>
      </c>
      <c r="L79" s="53">
        <f t="shared" si="7"/>
        <v>1.171491691985338E-2</v>
      </c>
      <c r="M79" s="53">
        <f t="shared" si="7"/>
        <v>1.171491691985338E-2</v>
      </c>
      <c r="N79" s="53">
        <f t="shared" si="7"/>
        <v>1.171491691985338E-2</v>
      </c>
      <c r="O79" s="53">
        <f t="shared" si="7"/>
        <v>1.171491691985338E-2</v>
      </c>
      <c r="P79" s="53">
        <f t="shared" si="7"/>
        <v>1.171491691985338E-2</v>
      </c>
      <c r="Q79" s="53">
        <f t="shared" si="7"/>
        <v>1.171491691985338E-2</v>
      </c>
      <c r="R79" s="53">
        <f t="shared" si="7"/>
        <v>1.171491691985338E-2</v>
      </c>
      <c r="S79" s="53">
        <f t="shared" si="7"/>
        <v>1.171491691985338E-2</v>
      </c>
      <c r="T79" s="53">
        <f t="shared" si="7"/>
        <v>1.171491691985338E-2</v>
      </c>
      <c r="U79" s="53">
        <f t="shared" si="7"/>
        <v>1.171491691985338E-2</v>
      </c>
      <c r="V79" s="53">
        <f t="shared" si="7"/>
        <v>1.171491691985338E-2</v>
      </c>
      <c r="W79" s="53">
        <f t="shared" si="7"/>
        <v>1.171491691985338E-2</v>
      </c>
      <c r="X79" s="53">
        <f t="shared" si="7"/>
        <v>1.171491691985338E-2</v>
      </c>
      <c r="Y79" s="53">
        <f t="shared" si="7"/>
        <v>1.171491691985338E-2</v>
      </c>
      <c r="Z79" s="53">
        <f t="shared" si="7"/>
        <v>1.171491691985338E-2</v>
      </c>
      <c r="AA79" s="53">
        <f t="shared" si="7"/>
        <v>1.171491691985338E-2</v>
      </c>
      <c r="AB79" s="53">
        <f t="shared" si="7"/>
        <v>1.171491691985338E-2</v>
      </c>
      <c r="AC79" s="53">
        <f t="shared" si="7"/>
        <v>1.171491691985338E-2</v>
      </c>
      <c r="AD79" s="53">
        <f t="shared" si="7"/>
        <v>1.171491691985338E-2</v>
      </c>
      <c r="AE79" s="53">
        <f t="shared" si="7"/>
        <v>1.171491691985338E-2</v>
      </c>
      <c r="AF79" s="53">
        <f t="shared" si="7"/>
        <v>1.171491691985338E-2</v>
      </c>
      <c r="AG79" s="53">
        <f t="shared" si="7"/>
        <v>1.171491691985338E-2</v>
      </c>
      <c r="AH79" s="53">
        <f t="shared" si="7"/>
        <v>1.171491691985338E-2</v>
      </c>
      <c r="AI79" s="53">
        <f t="shared" si="7"/>
        <v>1.171491691985338E-2</v>
      </c>
      <c r="AJ79" s="53">
        <f t="shared" si="7"/>
        <v>1.171491691985338E-2</v>
      </c>
      <c r="AK79" s="53">
        <f t="shared" si="7"/>
        <v>1.171491691985338E-2</v>
      </c>
      <c r="AL79" s="53">
        <f t="shared" si="7"/>
        <v>1.171491691985338E-2</v>
      </c>
      <c r="AM79" s="53">
        <f t="shared" si="7"/>
        <v>1.171491691985338E-2</v>
      </c>
      <c r="AN79" s="53">
        <f t="shared" si="7"/>
        <v>1.171491691985338E-2</v>
      </c>
      <c r="AO79" s="53">
        <f t="shared" si="7"/>
        <v>1.171491691985338E-2</v>
      </c>
    </row>
    <row r="80" spans="1:41" s="15" customFormat="1" ht="12.3" hidden="1" outlineLevel="1" x14ac:dyDescent="0.55000000000000004">
      <c r="A80" s="36"/>
      <c r="B80" s="15" t="s">
        <v>217</v>
      </c>
      <c r="C80" s="141">
        <v>0</v>
      </c>
      <c r="D80" s="35" t="s">
        <v>4</v>
      </c>
      <c r="E80" s="142">
        <f>AVERAGE('Calc. WACC'!C16:E16)</f>
        <v>0.17280015013599256</v>
      </c>
      <c r="F80" s="142">
        <f>(1+'Calc. WACC'!$C$16)^(1/12)-1</f>
        <v>1.2951903906954554E-2</v>
      </c>
      <c r="G80" s="142">
        <f>(1+'Calc. WACC'!$C$16)^(1/12)-1</f>
        <v>1.2951903906954554E-2</v>
      </c>
      <c r="H80" s="142">
        <f>(1+'Calc. WACC'!$C$16)^(1/12)-1</f>
        <v>1.2951903906954554E-2</v>
      </c>
      <c r="I80" s="142">
        <f>(1+'Calc. WACC'!$C$16)^(1/12)-1</f>
        <v>1.2951903906954554E-2</v>
      </c>
      <c r="J80" s="142">
        <f>(1+'Calc. WACC'!$C$16)^(1/12)-1</f>
        <v>1.2951903906954554E-2</v>
      </c>
      <c r="K80" s="142">
        <f>(1+'Calc. WACC'!$C$16)^(1/12)-1</f>
        <v>1.2951903906954554E-2</v>
      </c>
      <c r="L80" s="142">
        <f>(1+'Calc. WACC'!$C$16)^(1/12)-1</f>
        <v>1.2951903906954554E-2</v>
      </c>
      <c r="M80" s="142">
        <f>(1+'Calc. WACC'!$C$16)^(1/12)-1</f>
        <v>1.2951903906954554E-2</v>
      </c>
      <c r="N80" s="142">
        <f>(1+'Calc. WACC'!$C$16)^(1/12)-1</f>
        <v>1.2951903906954554E-2</v>
      </c>
      <c r="O80" s="142">
        <f>(1+'Calc. WACC'!$C$16)^(1/12)-1</f>
        <v>1.2951903906954554E-2</v>
      </c>
      <c r="P80" s="142">
        <f>(1+'Calc. WACC'!$C$16)^(1/12)-1</f>
        <v>1.2951903906954554E-2</v>
      </c>
      <c r="Q80" s="142">
        <f>(1+'Calc. WACC'!$C$16)^(1/12)-1</f>
        <v>1.2951903906954554E-2</v>
      </c>
      <c r="R80" s="142">
        <f>(1+'Calc. WACC'!$D$16)^(1/12)-1</f>
        <v>1.2882304375885889E-2</v>
      </c>
      <c r="S80" s="142">
        <f>(1+'Calc. WACC'!$D$16)^(1/12)-1</f>
        <v>1.2882304375885889E-2</v>
      </c>
      <c r="T80" s="142">
        <f>(1+'Calc. WACC'!$D$16)^(1/12)-1</f>
        <v>1.2882304375885889E-2</v>
      </c>
      <c r="U80" s="142">
        <f>(1+'Calc. WACC'!$D$16)^(1/12)-1</f>
        <v>1.2882304375885889E-2</v>
      </c>
      <c r="V80" s="142">
        <f>(1+'Calc. WACC'!$D$16)^(1/12)-1</f>
        <v>1.2882304375885889E-2</v>
      </c>
      <c r="W80" s="142">
        <f>(1+'Calc. WACC'!$D$16)^(1/12)-1</f>
        <v>1.2882304375885889E-2</v>
      </c>
      <c r="X80" s="142">
        <f>(1+'Calc. WACC'!$D$16)^(1/12)-1</f>
        <v>1.2882304375885889E-2</v>
      </c>
      <c r="Y80" s="142">
        <f>(1+'Calc. WACC'!$D$16)^(1/12)-1</f>
        <v>1.2882304375885889E-2</v>
      </c>
      <c r="Z80" s="142">
        <f>(1+'Calc. WACC'!$D$16)^(1/12)-1</f>
        <v>1.2882304375885889E-2</v>
      </c>
      <c r="AA80" s="142">
        <f>(1+'Calc. WACC'!$D$16)^(1/12)-1</f>
        <v>1.2882304375885889E-2</v>
      </c>
      <c r="AB80" s="142">
        <f>(1+'Calc. WACC'!$D$16)^(1/12)-1</f>
        <v>1.2882304375885889E-2</v>
      </c>
      <c r="AC80" s="142">
        <f>(1+'Calc. WACC'!$D$16)^(1/12)-1</f>
        <v>1.2882304375885889E-2</v>
      </c>
      <c r="AD80" s="142">
        <f>(1+'Calc. WACC'!$E$16)^(1/12)-1</f>
        <v>1.4273483776371609E-2</v>
      </c>
      <c r="AE80" s="142">
        <f>(1+'Calc. WACC'!$E$16)^(1/12)-1</f>
        <v>1.4273483776371609E-2</v>
      </c>
      <c r="AF80" s="142">
        <f>(1+'Calc. WACC'!$E$16)^(1/12)-1</f>
        <v>1.4273483776371609E-2</v>
      </c>
      <c r="AG80" s="142">
        <f>(1+'Calc. WACC'!$E$16)^(1/12)-1</f>
        <v>1.4273483776371609E-2</v>
      </c>
      <c r="AH80" s="142">
        <f>(1+'Calc. WACC'!$E$16)^(1/12)-1</f>
        <v>1.4273483776371609E-2</v>
      </c>
      <c r="AI80" s="142">
        <f>(1+'Calc. WACC'!$E$16)^(1/12)-1</f>
        <v>1.4273483776371609E-2</v>
      </c>
      <c r="AJ80" s="142">
        <f>(1+'Calc. WACC'!$E$16)^(1/12)-1</f>
        <v>1.4273483776371609E-2</v>
      </c>
      <c r="AK80" s="142">
        <f>(1+'Calc. WACC'!$E$16)^(1/12)-1</f>
        <v>1.4273483776371609E-2</v>
      </c>
      <c r="AL80" s="142">
        <f>(1+'Calc. WACC'!$E$16)^(1/12)-1</f>
        <v>1.4273483776371609E-2</v>
      </c>
      <c r="AM80" s="142">
        <f>(1+'Calc. WACC'!$E$16)^(1/12)-1</f>
        <v>1.4273483776371609E-2</v>
      </c>
      <c r="AN80" s="142">
        <f>(1+'Calc. WACC'!$E$16)^(1/12)-1</f>
        <v>1.4273483776371609E-2</v>
      </c>
      <c r="AO80" s="142">
        <f>(1+'Calc. WACC'!$E$16)^(1/12)-1</f>
        <v>1.4273483776371609E-2</v>
      </c>
    </row>
    <row r="81" spans="1:42" s="14" customFormat="1" ht="12.3" hidden="1" outlineLevel="1" x14ac:dyDescent="0.55000000000000004">
      <c r="A81" s="30"/>
      <c r="B81" s="14" t="s">
        <v>223</v>
      </c>
      <c r="C81" s="140">
        <v>0.02</v>
      </c>
      <c r="D81" s="22" t="s">
        <v>4</v>
      </c>
      <c r="E81" s="53">
        <f>ROUND(E$80,2)+$C81</f>
        <v>0.19</v>
      </c>
      <c r="F81" s="53">
        <f t="shared" si="8"/>
        <v>1.4601687054440093E-2</v>
      </c>
      <c r="G81" s="53">
        <f t="shared" si="8"/>
        <v>1.4601687054440093E-2</v>
      </c>
      <c r="H81" s="53">
        <f t="shared" si="8"/>
        <v>1.4601687054440093E-2</v>
      </c>
      <c r="I81" s="53">
        <f t="shared" si="8"/>
        <v>1.4601687054440093E-2</v>
      </c>
      <c r="J81" s="53">
        <f t="shared" si="8"/>
        <v>1.4601687054440093E-2</v>
      </c>
      <c r="K81" s="53">
        <f t="shared" si="8"/>
        <v>1.4601687054440093E-2</v>
      </c>
      <c r="L81" s="53">
        <f t="shared" si="8"/>
        <v>1.4601687054440093E-2</v>
      </c>
      <c r="M81" s="53">
        <f t="shared" si="8"/>
        <v>1.4601687054440093E-2</v>
      </c>
      <c r="N81" s="53">
        <f t="shared" si="8"/>
        <v>1.4601687054440093E-2</v>
      </c>
      <c r="O81" s="53">
        <f t="shared" si="8"/>
        <v>1.4601687054440093E-2</v>
      </c>
      <c r="P81" s="53">
        <f t="shared" si="8"/>
        <v>1.4601687054440093E-2</v>
      </c>
      <c r="Q81" s="53">
        <f t="shared" si="8"/>
        <v>1.4601687054440093E-2</v>
      </c>
      <c r="R81" s="53">
        <f t="shared" si="8"/>
        <v>1.4601687054440093E-2</v>
      </c>
      <c r="S81" s="53">
        <f t="shared" si="8"/>
        <v>1.4601687054440093E-2</v>
      </c>
      <c r="T81" s="53">
        <f t="shared" si="8"/>
        <v>1.4601687054440093E-2</v>
      </c>
      <c r="U81" s="53">
        <f t="shared" si="8"/>
        <v>1.4601687054440093E-2</v>
      </c>
      <c r="V81" s="53">
        <f t="shared" ref="V81:AO85" si="9">(1+$E81)^(1/12)-1</f>
        <v>1.4601687054440093E-2</v>
      </c>
      <c r="W81" s="53">
        <f t="shared" si="9"/>
        <v>1.4601687054440093E-2</v>
      </c>
      <c r="X81" s="53">
        <f t="shared" si="9"/>
        <v>1.4601687054440093E-2</v>
      </c>
      <c r="Y81" s="53">
        <f t="shared" si="9"/>
        <v>1.4601687054440093E-2</v>
      </c>
      <c r="Z81" s="53">
        <f t="shared" si="9"/>
        <v>1.4601687054440093E-2</v>
      </c>
      <c r="AA81" s="53">
        <f t="shared" si="9"/>
        <v>1.4601687054440093E-2</v>
      </c>
      <c r="AB81" s="53">
        <f t="shared" si="9"/>
        <v>1.4601687054440093E-2</v>
      </c>
      <c r="AC81" s="53">
        <f t="shared" si="9"/>
        <v>1.4601687054440093E-2</v>
      </c>
      <c r="AD81" s="53">
        <f t="shared" si="9"/>
        <v>1.4601687054440093E-2</v>
      </c>
      <c r="AE81" s="53">
        <f t="shared" si="9"/>
        <v>1.4601687054440093E-2</v>
      </c>
      <c r="AF81" s="53">
        <f t="shared" si="9"/>
        <v>1.4601687054440093E-2</v>
      </c>
      <c r="AG81" s="53">
        <f t="shared" si="9"/>
        <v>1.4601687054440093E-2</v>
      </c>
      <c r="AH81" s="53">
        <f t="shared" si="9"/>
        <v>1.4601687054440093E-2</v>
      </c>
      <c r="AI81" s="53">
        <f t="shared" si="9"/>
        <v>1.4601687054440093E-2</v>
      </c>
      <c r="AJ81" s="53">
        <f t="shared" si="9"/>
        <v>1.4601687054440093E-2</v>
      </c>
      <c r="AK81" s="53">
        <f t="shared" si="9"/>
        <v>1.4601687054440093E-2</v>
      </c>
      <c r="AL81" s="53">
        <f t="shared" si="9"/>
        <v>1.4601687054440093E-2</v>
      </c>
      <c r="AM81" s="53">
        <f t="shared" si="9"/>
        <v>1.4601687054440093E-2</v>
      </c>
      <c r="AN81" s="53">
        <f t="shared" si="9"/>
        <v>1.4601687054440093E-2</v>
      </c>
      <c r="AO81" s="53">
        <f t="shared" si="9"/>
        <v>1.4601687054440093E-2</v>
      </c>
    </row>
    <row r="82" spans="1:42" s="14" customFormat="1" ht="12.3" hidden="1" outlineLevel="1" x14ac:dyDescent="0.55000000000000004">
      <c r="A82" s="30"/>
      <c r="B82" s="14" t="s">
        <v>224</v>
      </c>
      <c r="C82" s="140">
        <v>0.04</v>
      </c>
      <c r="D82" s="22" t="s">
        <v>4</v>
      </c>
      <c r="E82" s="53">
        <f t="shared" ref="E82:E85" si="10">ROUND(E$80,2)+$C82</f>
        <v>0.21000000000000002</v>
      </c>
      <c r="F82" s="53">
        <f t="shared" si="8"/>
        <v>1.6011867773387367E-2</v>
      </c>
      <c r="G82" s="53">
        <f t="shared" si="8"/>
        <v>1.6011867773387367E-2</v>
      </c>
      <c r="H82" s="53">
        <f t="shared" si="8"/>
        <v>1.6011867773387367E-2</v>
      </c>
      <c r="I82" s="53">
        <f t="shared" si="8"/>
        <v>1.6011867773387367E-2</v>
      </c>
      <c r="J82" s="53">
        <f t="shared" si="8"/>
        <v>1.6011867773387367E-2</v>
      </c>
      <c r="K82" s="53">
        <f t="shared" si="8"/>
        <v>1.6011867773387367E-2</v>
      </c>
      <c r="L82" s="53">
        <f t="shared" si="8"/>
        <v>1.6011867773387367E-2</v>
      </c>
      <c r="M82" s="53">
        <f t="shared" si="8"/>
        <v>1.6011867773387367E-2</v>
      </c>
      <c r="N82" s="53">
        <f t="shared" si="8"/>
        <v>1.6011867773387367E-2</v>
      </c>
      <c r="O82" s="53">
        <f t="shared" si="8"/>
        <v>1.6011867773387367E-2</v>
      </c>
      <c r="P82" s="53">
        <f t="shared" si="8"/>
        <v>1.6011867773387367E-2</v>
      </c>
      <c r="Q82" s="53">
        <f t="shared" si="8"/>
        <v>1.6011867773387367E-2</v>
      </c>
      <c r="R82" s="53">
        <f t="shared" si="8"/>
        <v>1.6011867773387367E-2</v>
      </c>
      <c r="S82" s="53">
        <f t="shared" si="8"/>
        <v>1.6011867773387367E-2</v>
      </c>
      <c r="T82" s="53">
        <f t="shared" si="8"/>
        <v>1.6011867773387367E-2</v>
      </c>
      <c r="U82" s="53">
        <f t="shared" si="8"/>
        <v>1.6011867773387367E-2</v>
      </c>
      <c r="V82" s="53">
        <f t="shared" si="9"/>
        <v>1.6011867773387367E-2</v>
      </c>
      <c r="W82" s="53">
        <f t="shared" si="9"/>
        <v>1.6011867773387367E-2</v>
      </c>
      <c r="X82" s="53">
        <f t="shared" si="9"/>
        <v>1.6011867773387367E-2</v>
      </c>
      <c r="Y82" s="53">
        <f t="shared" si="9"/>
        <v>1.6011867773387367E-2</v>
      </c>
      <c r="Z82" s="53">
        <f t="shared" si="9"/>
        <v>1.6011867773387367E-2</v>
      </c>
      <c r="AA82" s="53">
        <f t="shared" si="9"/>
        <v>1.6011867773387367E-2</v>
      </c>
      <c r="AB82" s="53">
        <f t="shared" si="9"/>
        <v>1.6011867773387367E-2</v>
      </c>
      <c r="AC82" s="53">
        <f t="shared" si="9"/>
        <v>1.6011867773387367E-2</v>
      </c>
      <c r="AD82" s="53">
        <f t="shared" si="9"/>
        <v>1.6011867773387367E-2</v>
      </c>
      <c r="AE82" s="53">
        <f t="shared" si="9"/>
        <v>1.6011867773387367E-2</v>
      </c>
      <c r="AF82" s="53">
        <f t="shared" si="9"/>
        <v>1.6011867773387367E-2</v>
      </c>
      <c r="AG82" s="53">
        <f t="shared" si="9"/>
        <v>1.6011867773387367E-2</v>
      </c>
      <c r="AH82" s="53">
        <f t="shared" si="9"/>
        <v>1.6011867773387367E-2</v>
      </c>
      <c r="AI82" s="53">
        <f t="shared" si="9"/>
        <v>1.6011867773387367E-2</v>
      </c>
      <c r="AJ82" s="53">
        <f t="shared" si="9"/>
        <v>1.6011867773387367E-2</v>
      </c>
      <c r="AK82" s="53">
        <f t="shared" si="9"/>
        <v>1.6011867773387367E-2</v>
      </c>
      <c r="AL82" s="53">
        <f t="shared" si="9"/>
        <v>1.6011867773387367E-2</v>
      </c>
      <c r="AM82" s="53">
        <f t="shared" si="9"/>
        <v>1.6011867773387367E-2</v>
      </c>
      <c r="AN82" s="53">
        <f t="shared" si="9"/>
        <v>1.6011867773387367E-2</v>
      </c>
      <c r="AO82" s="53">
        <f t="shared" si="9"/>
        <v>1.6011867773387367E-2</v>
      </c>
    </row>
    <row r="83" spans="1:42" s="14" customFormat="1" ht="12.3" hidden="1" outlineLevel="1" x14ac:dyDescent="0.55000000000000004">
      <c r="A83" s="30"/>
      <c r="B83" s="14" t="s">
        <v>225</v>
      </c>
      <c r="C83" s="140">
        <v>0.06</v>
      </c>
      <c r="D83" s="22" t="s">
        <v>4</v>
      </c>
      <c r="E83" s="53">
        <f t="shared" si="10"/>
        <v>0.23</v>
      </c>
      <c r="F83" s="53">
        <f t="shared" si="8"/>
        <v>1.7400841772181597E-2</v>
      </c>
      <c r="G83" s="53">
        <f t="shared" si="8"/>
        <v>1.7400841772181597E-2</v>
      </c>
      <c r="H83" s="53">
        <f t="shared" si="8"/>
        <v>1.7400841772181597E-2</v>
      </c>
      <c r="I83" s="53">
        <f t="shared" si="8"/>
        <v>1.7400841772181597E-2</v>
      </c>
      <c r="J83" s="53">
        <f t="shared" si="8"/>
        <v>1.7400841772181597E-2</v>
      </c>
      <c r="K83" s="53">
        <f t="shared" si="8"/>
        <v>1.7400841772181597E-2</v>
      </c>
      <c r="L83" s="53">
        <f t="shared" si="8"/>
        <v>1.7400841772181597E-2</v>
      </c>
      <c r="M83" s="53">
        <f t="shared" si="8"/>
        <v>1.7400841772181597E-2</v>
      </c>
      <c r="N83" s="53">
        <f t="shared" si="8"/>
        <v>1.7400841772181597E-2</v>
      </c>
      <c r="O83" s="53">
        <f t="shared" si="8"/>
        <v>1.7400841772181597E-2</v>
      </c>
      <c r="P83" s="53">
        <f t="shared" si="8"/>
        <v>1.7400841772181597E-2</v>
      </c>
      <c r="Q83" s="53">
        <f t="shared" si="8"/>
        <v>1.7400841772181597E-2</v>
      </c>
      <c r="R83" s="53">
        <f t="shared" si="8"/>
        <v>1.7400841772181597E-2</v>
      </c>
      <c r="S83" s="53">
        <f t="shared" si="8"/>
        <v>1.7400841772181597E-2</v>
      </c>
      <c r="T83" s="53">
        <f t="shared" si="8"/>
        <v>1.7400841772181597E-2</v>
      </c>
      <c r="U83" s="53">
        <f t="shared" si="8"/>
        <v>1.7400841772181597E-2</v>
      </c>
      <c r="V83" s="53">
        <f t="shared" si="9"/>
        <v>1.7400841772181597E-2</v>
      </c>
      <c r="W83" s="53">
        <f t="shared" si="9"/>
        <v>1.7400841772181597E-2</v>
      </c>
      <c r="X83" s="53">
        <f t="shared" si="9"/>
        <v>1.7400841772181597E-2</v>
      </c>
      <c r="Y83" s="53">
        <f t="shared" si="9"/>
        <v>1.7400841772181597E-2</v>
      </c>
      <c r="Z83" s="53">
        <f t="shared" si="9"/>
        <v>1.7400841772181597E-2</v>
      </c>
      <c r="AA83" s="53">
        <f t="shared" si="9"/>
        <v>1.7400841772181597E-2</v>
      </c>
      <c r="AB83" s="53">
        <f t="shared" si="9"/>
        <v>1.7400841772181597E-2</v>
      </c>
      <c r="AC83" s="53">
        <f t="shared" si="9"/>
        <v>1.7400841772181597E-2</v>
      </c>
      <c r="AD83" s="53">
        <f t="shared" si="9"/>
        <v>1.7400841772181597E-2</v>
      </c>
      <c r="AE83" s="53">
        <f t="shared" si="9"/>
        <v>1.7400841772181597E-2</v>
      </c>
      <c r="AF83" s="53">
        <f t="shared" si="9"/>
        <v>1.7400841772181597E-2</v>
      </c>
      <c r="AG83" s="53">
        <f t="shared" si="9"/>
        <v>1.7400841772181597E-2</v>
      </c>
      <c r="AH83" s="53">
        <f t="shared" si="9"/>
        <v>1.7400841772181597E-2</v>
      </c>
      <c r="AI83" s="53">
        <f t="shared" si="9"/>
        <v>1.7400841772181597E-2</v>
      </c>
      <c r="AJ83" s="53">
        <f t="shared" si="9"/>
        <v>1.7400841772181597E-2</v>
      </c>
      <c r="AK83" s="53">
        <f t="shared" si="9"/>
        <v>1.7400841772181597E-2</v>
      </c>
      <c r="AL83" s="53">
        <f t="shared" si="9"/>
        <v>1.7400841772181597E-2</v>
      </c>
      <c r="AM83" s="53">
        <f t="shared" si="9"/>
        <v>1.7400841772181597E-2</v>
      </c>
      <c r="AN83" s="53">
        <f t="shared" si="9"/>
        <v>1.7400841772181597E-2</v>
      </c>
      <c r="AO83" s="53">
        <f t="shared" si="9"/>
        <v>1.7400841772181597E-2</v>
      </c>
    </row>
    <row r="84" spans="1:42" s="14" customFormat="1" ht="12.3" hidden="1" outlineLevel="1" x14ac:dyDescent="0.55000000000000004">
      <c r="A84" s="30"/>
      <c r="B84" s="14" t="s">
        <v>226</v>
      </c>
      <c r="C84" s="140">
        <v>0.08</v>
      </c>
      <c r="D84" s="22" t="s">
        <v>4</v>
      </c>
      <c r="E84" s="53">
        <f t="shared" si="10"/>
        <v>0.25</v>
      </c>
      <c r="F84" s="53">
        <f t="shared" si="8"/>
        <v>1.8769265121506118E-2</v>
      </c>
      <c r="G84" s="53">
        <f t="shared" si="8"/>
        <v>1.8769265121506118E-2</v>
      </c>
      <c r="H84" s="53">
        <f t="shared" si="8"/>
        <v>1.8769265121506118E-2</v>
      </c>
      <c r="I84" s="53">
        <f t="shared" si="8"/>
        <v>1.8769265121506118E-2</v>
      </c>
      <c r="J84" s="53">
        <f t="shared" si="8"/>
        <v>1.8769265121506118E-2</v>
      </c>
      <c r="K84" s="53">
        <f t="shared" si="8"/>
        <v>1.8769265121506118E-2</v>
      </c>
      <c r="L84" s="53">
        <f t="shared" si="8"/>
        <v>1.8769265121506118E-2</v>
      </c>
      <c r="M84" s="53">
        <f t="shared" si="8"/>
        <v>1.8769265121506118E-2</v>
      </c>
      <c r="N84" s="53">
        <f t="shared" si="8"/>
        <v>1.8769265121506118E-2</v>
      </c>
      <c r="O84" s="53">
        <f t="shared" si="8"/>
        <v>1.8769265121506118E-2</v>
      </c>
      <c r="P84" s="53">
        <f t="shared" si="8"/>
        <v>1.8769265121506118E-2</v>
      </c>
      <c r="Q84" s="53">
        <f t="shared" si="8"/>
        <v>1.8769265121506118E-2</v>
      </c>
      <c r="R84" s="53">
        <f t="shared" si="8"/>
        <v>1.8769265121506118E-2</v>
      </c>
      <c r="S84" s="53">
        <f t="shared" si="8"/>
        <v>1.8769265121506118E-2</v>
      </c>
      <c r="T84" s="53">
        <f t="shared" si="8"/>
        <v>1.8769265121506118E-2</v>
      </c>
      <c r="U84" s="53">
        <f t="shared" si="8"/>
        <v>1.8769265121506118E-2</v>
      </c>
      <c r="V84" s="53">
        <f t="shared" si="9"/>
        <v>1.8769265121506118E-2</v>
      </c>
      <c r="W84" s="53">
        <f t="shared" si="9"/>
        <v>1.8769265121506118E-2</v>
      </c>
      <c r="X84" s="53">
        <f t="shared" si="9"/>
        <v>1.8769265121506118E-2</v>
      </c>
      <c r="Y84" s="53">
        <f t="shared" si="9"/>
        <v>1.8769265121506118E-2</v>
      </c>
      <c r="Z84" s="53">
        <f t="shared" si="9"/>
        <v>1.8769265121506118E-2</v>
      </c>
      <c r="AA84" s="53">
        <f t="shared" si="9"/>
        <v>1.8769265121506118E-2</v>
      </c>
      <c r="AB84" s="53">
        <f t="shared" si="9"/>
        <v>1.8769265121506118E-2</v>
      </c>
      <c r="AC84" s="53">
        <f t="shared" si="9"/>
        <v>1.8769265121506118E-2</v>
      </c>
      <c r="AD84" s="53">
        <f t="shared" si="9"/>
        <v>1.8769265121506118E-2</v>
      </c>
      <c r="AE84" s="53">
        <f t="shared" si="9"/>
        <v>1.8769265121506118E-2</v>
      </c>
      <c r="AF84" s="53">
        <f t="shared" si="9"/>
        <v>1.8769265121506118E-2</v>
      </c>
      <c r="AG84" s="53">
        <f t="shared" si="9"/>
        <v>1.8769265121506118E-2</v>
      </c>
      <c r="AH84" s="53">
        <f t="shared" si="9"/>
        <v>1.8769265121506118E-2</v>
      </c>
      <c r="AI84" s="53">
        <f t="shared" si="9"/>
        <v>1.8769265121506118E-2</v>
      </c>
      <c r="AJ84" s="53">
        <f t="shared" si="9"/>
        <v>1.8769265121506118E-2</v>
      </c>
      <c r="AK84" s="53">
        <f t="shared" si="9"/>
        <v>1.8769265121506118E-2</v>
      </c>
      <c r="AL84" s="53">
        <f t="shared" si="9"/>
        <v>1.8769265121506118E-2</v>
      </c>
      <c r="AM84" s="53">
        <f t="shared" si="9"/>
        <v>1.8769265121506118E-2</v>
      </c>
      <c r="AN84" s="53">
        <f t="shared" si="9"/>
        <v>1.8769265121506118E-2</v>
      </c>
      <c r="AO84" s="53">
        <f t="shared" si="9"/>
        <v>1.8769265121506118E-2</v>
      </c>
    </row>
    <row r="85" spans="1:42" s="14" customFormat="1" ht="12.3" hidden="1" outlineLevel="1" x14ac:dyDescent="0.55000000000000004">
      <c r="A85" s="30"/>
      <c r="B85" s="14" t="s">
        <v>227</v>
      </c>
      <c r="C85" s="140">
        <v>0.1</v>
      </c>
      <c r="D85" s="22" t="s">
        <v>4</v>
      </c>
      <c r="E85" s="53">
        <f t="shared" si="10"/>
        <v>0.27</v>
      </c>
      <c r="F85" s="53">
        <f t="shared" si="8"/>
        <v>2.0117763495523189E-2</v>
      </c>
      <c r="G85" s="53">
        <f t="shared" si="8"/>
        <v>2.0117763495523189E-2</v>
      </c>
      <c r="H85" s="53">
        <f t="shared" si="8"/>
        <v>2.0117763495523189E-2</v>
      </c>
      <c r="I85" s="53">
        <f t="shared" si="8"/>
        <v>2.0117763495523189E-2</v>
      </c>
      <c r="J85" s="53">
        <f t="shared" si="8"/>
        <v>2.0117763495523189E-2</v>
      </c>
      <c r="K85" s="53">
        <f t="shared" si="8"/>
        <v>2.0117763495523189E-2</v>
      </c>
      <c r="L85" s="53">
        <f t="shared" si="8"/>
        <v>2.0117763495523189E-2</v>
      </c>
      <c r="M85" s="53">
        <f t="shared" si="8"/>
        <v>2.0117763495523189E-2</v>
      </c>
      <c r="N85" s="53">
        <f t="shared" si="8"/>
        <v>2.0117763495523189E-2</v>
      </c>
      <c r="O85" s="53">
        <f t="shared" si="8"/>
        <v>2.0117763495523189E-2</v>
      </c>
      <c r="P85" s="53">
        <f t="shared" si="8"/>
        <v>2.0117763495523189E-2</v>
      </c>
      <c r="Q85" s="53">
        <f t="shared" si="8"/>
        <v>2.0117763495523189E-2</v>
      </c>
      <c r="R85" s="53">
        <f t="shared" si="8"/>
        <v>2.0117763495523189E-2</v>
      </c>
      <c r="S85" s="53">
        <f t="shared" si="8"/>
        <v>2.0117763495523189E-2</v>
      </c>
      <c r="T85" s="53">
        <f t="shared" si="8"/>
        <v>2.0117763495523189E-2</v>
      </c>
      <c r="U85" s="53">
        <f t="shared" si="8"/>
        <v>2.0117763495523189E-2</v>
      </c>
      <c r="V85" s="53">
        <f t="shared" si="9"/>
        <v>2.0117763495523189E-2</v>
      </c>
      <c r="W85" s="53">
        <f t="shared" si="9"/>
        <v>2.0117763495523189E-2</v>
      </c>
      <c r="X85" s="53">
        <f t="shared" si="9"/>
        <v>2.0117763495523189E-2</v>
      </c>
      <c r="Y85" s="53">
        <f t="shared" si="9"/>
        <v>2.0117763495523189E-2</v>
      </c>
      <c r="Z85" s="53">
        <f t="shared" si="9"/>
        <v>2.0117763495523189E-2</v>
      </c>
      <c r="AA85" s="53">
        <f t="shared" si="9"/>
        <v>2.0117763495523189E-2</v>
      </c>
      <c r="AB85" s="53">
        <f t="shared" si="9"/>
        <v>2.0117763495523189E-2</v>
      </c>
      <c r="AC85" s="53">
        <f t="shared" si="9"/>
        <v>2.0117763495523189E-2</v>
      </c>
      <c r="AD85" s="53">
        <f t="shared" si="9"/>
        <v>2.0117763495523189E-2</v>
      </c>
      <c r="AE85" s="53">
        <f t="shared" si="9"/>
        <v>2.0117763495523189E-2</v>
      </c>
      <c r="AF85" s="53">
        <f t="shared" si="9"/>
        <v>2.0117763495523189E-2</v>
      </c>
      <c r="AG85" s="53">
        <f t="shared" si="9"/>
        <v>2.0117763495523189E-2</v>
      </c>
      <c r="AH85" s="53">
        <f t="shared" si="9"/>
        <v>2.0117763495523189E-2</v>
      </c>
      <c r="AI85" s="53">
        <f t="shared" si="9"/>
        <v>2.0117763495523189E-2</v>
      </c>
      <c r="AJ85" s="53">
        <f t="shared" si="9"/>
        <v>2.0117763495523189E-2</v>
      </c>
      <c r="AK85" s="53">
        <f t="shared" si="9"/>
        <v>2.0117763495523189E-2</v>
      </c>
      <c r="AL85" s="53">
        <f t="shared" si="9"/>
        <v>2.0117763495523189E-2</v>
      </c>
      <c r="AM85" s="53">
        <f t="shared" si="9"/>
        <v>2.0117763495523189E-2</v>
      </c>
      <c r="AN85" s="53">
        <f t="shared" si="9"/>
        <v>2.0117763495523189E-2</v>
      </c>
      <c r="AO85" s="53">
        <f t="shared" si="9"/>
        <v>2.0117763495523189E-2</v>
      </c>
      <c r="AP85" s="32"/>
    </row>
    <row r="86" spans="1:42" s="15" customFormat="1" ht="12.3" hidden="1" outlineLevel="1" x14ac:dyDescent="0.55000000000000004">
      <c r="A86" s="36"/>
      <c r="B86" s="15" t="s">
        <v>235</v>
      </c>
      <c r="C86" s="141"/>
      <c r="D86" s="35" t="s">
        <v>68</v>
      </c>
      <c r="E86" s="143">
        <f t="shared" ref="E86:AO86" si="11">E15</f>
        <v>-1016114.1015464972</v>
      </c>
      <c r="F86" s="143">
        <f t="shared" si="11"/>
        <v>-72413.238245161294</v>
      </c>
      <c r="G86" s="143">
        <f t="shared" si="11"/>
        <v>-79609.938245161291</v>
      </c>
      <c r="H86" s="143">
        <f t="shared" si="11"/>
        <v>-119631.23824516129</v>
      </c>
      <c r="I86" s="143">
        <f t="shared" si="11"/>
        <v>-107109.93824516129</v>
      </c>
      <c r="J86" s="143">
        <f t="shared" si="11"/>
        <v>-107109.93824516129</v>
      </c>
      <c r="K86" s="143">
        <f t="shared" si="11"/>
        <v>-111631.23824516129</v>
      </c>
      <c r="L86" s="143">
        <f t="shared" si="11"/>
        <v>-101275.4854281454</v>
      </c>
      <c r="M86" s="143">
        <f t="shared" si="11"/>
        <v>-90919.732611129511</v>
      </c>
      <c r="N86" s="143">
        <f t="shared" si="11"/>
        <v>-80563.979794113635</v>
      </c>
      <c r="O86" s="143">
        <f t="shared" si="11"/>
        <v>-59852.474160081852</v>
      </c>
      <c r="P86" s="143">
        <f t="shared" si="11"/>
        <v>-39140.968526050099</v>
      </c>
      <c r="Q86" s="143">
        <f t="shared" si="11"/>
        <v>-8073.7100750024219</v>
      </c>
      <c r="R86" s="143">
        <f t="shared" si="11"/>
        <v>-59430.270128647127</v>
      </c>
      <c r="S86" s="143">
        <f t="shared" si="11"/>
        <v>-18206.019098094595</v>
      </c>
      <c r="T86" s="143">
        <f t="shared" si="11"/>
        <v>-29087.567353120645</v>
      </c>
      <c r="U86" s="143">
        <f t="shared" si="11"/>
        <v>-18206.019098094595</v>
      </c>
      <c r="V86" s="143">
        <f t="shared" si="11"/>
        <v>8937.3819298698436</v>
      </c>
      <c r="W86" s="143">
        <f t="shared" si="11"/>
        <v>31312.837567973536</v>
      </c>
      <c r="X86" s="143">
        <f t="shared" si="11"/>
        <v>53688.293206077185</v>
      </c>
      <c r="Y86" s="143">
        <f t="shared" si="11"/>
        <v>76063.748844180911</v>
      </c>
      <c r="Z86" s="143">
        <f t="shared" si="11"/>
        <v>98439.204482284564</v>
      </c>
      <c r="AA86" s="143">
        <f t="shared" si="11"/>
        <v>120814.66012038829</v>
      </c>
      <c r="AB86" s="143">
        <f t="shared" si="11"/>
        <v>143190.11575849197</v>
      </c>
      <c r="AC86" s="143">
        <f t="shared" si="11"/>
        <v>165565.57139659559</v>
      </c>
      <c r="AD86" s="143">
        <f t="shared" si="11"/>
        <v>197967.9570352608</v>
      </c>
      <c r="AE86" s="143">
        <f t="shared" si="11"/>
        <v>221479.06038194511</v>
      </c>
      <c r="AF86" s="143">
        <f t="shared" si="11"/>
        <v>244990.16372862936</v>
      </c>
      <c r="AG86" s="143">
        <f t="shared" si="11"/>
        <v>268501.2670753136</v>
      </c>
      <c r="AH86" s="143">
        <f t="shared" si="11"/>
        <v>292012.3704219978</v>
      </c>
      <c r="AI86" s="143">
        <f t="shared" si="11"/>
        <v>315523.47376868222</v>
      </c>
      <c r="AJ86" s="143">
        <f t="shared" si="11"/>
        <v>339034.57711536635</v>
      </c>
      <c r="AK86" s="143">
        <f t="shared" si="11"/>
        <v>354708.64601315593</v>
      </c>
      <c r="AL86" s="143">
        <f t="shared" si="11"/>
        <v>354708.64601315593</v>
      </c>
      <c r="AM86" s="143">
        <f t="shared" si="11"/>
        <v>354708.64601315593</v>
      </c>
      <c r="AN86" s="143">
        <f t="shared" si="11"/>
        <v>354708.64601315593</v>
      </c>
      <c r="AO86" s="143">
        <f t="shared" si="11"/>
        <v>354708.64601315593</v>
      </c>
      <c r="AP86" s="37"/>
    </row>
    <row r="87" spans="1:42" s="14" customFormat="1" ht="12.3" hidden="1" outlineLevel="1" x14ac:dyDescent="0.55000000000000004">
      <c r="A87" s="30"/>
      <c r="B87" s="14" t="s">
        <v>236</v>
      </c>
      <c r="D87" s="22" t="s">
        <v>68</v>
      </c>
      <c r="E87" s="131">
        <f t="shared" ref="E87:T93" si="12">E$86/((1+E75)^E$73)</f>
        <v>-1016114.1015464972</v>
      </c>
      <c r="F87" s="131">
        <f t="shared" si="12"/>
        <v>-72006.105257255957</v>
      </c>
      <c r="G87" s="131">
        <f t="shared" si="12"/>
        <v>-78717.263994359819</v>
      </c>
      <c r="H87" s="131">
        <f t="shared" si="12"/>
        <v>-117624.73378309103</v>
      </c>
      <c r="I87" s="131">
        <f t="shared" si="12"/>
        <v>-104721.33652840221</v>
      </c>
      <c r="J87" s="131">
        <f t="shared" si="12"/>
        <v>-104132.55591768153</v>
      </c>
      <c r="K87" s="131">
        <f t="shared" si="12"/>
        <v>-107917.99132894723</v>
      </c>
      <c r="L87" s="131">
        <f t="shared" si="12"/>
        <v>-97356.240868956214</v>
      </c>
      <c r="M87" s="131">
        <f t="shared" si="12"/>
        <v>-86909.842863105368</v>
      </c>
      <c r="N87" s="131">
        <f t="shared" si="12"/>
        <v>-76577.834072595288</v>
      </c>
      <c r="O87" s="131">
        <f t="shared" si="12"/>
        <v>-56571.230641843838</v>
      </c>
      <c r="P87" s="131">
        <f t="shared" si="12"/>
        <v>-36787.175002523589</v>
      </c>
      <c r="Q87" s="131">
        <f t="shared" si="12"/>
        <v>-7545.5234345817025</v>
      </c>
      <c r="R87" s="131">
        <f t="shared" si="12"/>
        <v>-55230.029912569502</v>
      </c>
      <c r="S87" s="131">
        <f t="shared" si="12"/>
        <v>-16824.180535881616</v>
      </c>
      <c r="T87" s="131">
        <f t="shared" si="12"/>
        <v>-26728.690353434326</v>
      </c>
      <c r="U87" s="131">
        <f t="shared" ref="F87:AO91" si="13">U$86/((1+U75)^U$73)</f>
        <v>-16635.5293060695</v>
      </c>
      <c r="V87" s="131">
        <f t="shared" si="13"/>
        <v>8120.5098798272757</v>
      </c>
      <c r="W87" s="131">
        <f t="shared" si="13"/>
        <v>28290.899675252236</v>
      </c>
      <c r="X87" s="131">
        <f t="shared" si="13"/>
        <v>48234.222559260561</v>
      </c>
      <c r="Y87" s="131">
        <f t="shared" si="13"/>
        <v>67952.394229911399</v>
      </c>
      <c r="Z87" s="131">
        <f t="shared" si="13"/>
        <v>87447.31602157747</v>
      </c>
      <c r="AA87" s="131">
        <f t="shared" si="13"/>
        <v>106720.87500590419</v>
      </c>
      <c r="AB87" s="131">
        <f t="shared" si="13"/>
        <v>125774.94409208655</v>
      </c>
      <c r="AC87" s="131">
        <f t="shared" si="13"/>
        <v>144611.3821264701</v>
      </c>
      <c r="AD87" s="131">
        <f t="shared" si="13"/>
        <v>171940.70289951752</v>
      </c>
      <c r="AE87" s="131">
        <f t="shared" si="13"/>
        <v>191279.23258325906</v>
      </c>
      <c r="AF87" s="131">
        <f t="shared" si="13"/>
        <v>210394.87088139678</v>
      </c>
      <c r="AG87" s="131">
        <f t="shared" si="13"/>
        <v>229289.5128352402</v>
      </c>
      <c r="AH87" s="131">
        <f t="shared" si="13"/>
        <v>247965.03922269994</v>
      </c>
      <c r="AI87" s="131">
        <f t="shared" si="13"/>
        <v>266423.31665877142</v>
      </c>
      <c r="AJ87" s="131">
        <f t="shared" si="13"/>
        <v>284666.19769533933</v>
      </c>
      <c r="AK87" s="131">
        <f t="shared" si="13"/>
        <v>296152.24829889677</v>
      </c>
      <c r="AL87" s="131">
        <f t="shared" si="13"/>
        <v>294487.17499673896</v>
      </c>
      <c r="AM87" s="131">
        <f t="shared" si="13"/>
        <v>292831.46332906972</v>
      </c>
      <c r="AN87" s="131">
        <f t="shared" si="13"/>
        <v>291185.06066144945</v>
      </c>
      <c r="AO87" s="131">
        <f t="shared" si="13"/>
        <v>289547.91465536802</v>
      </c>
    </row>
    <row r="88" spans="1:42" s="14" customFormat="1" ht="12.3" hidden="1" outlineLevel="1" x14ac:dyDescent="0.55000000000000004">
      <c r="A88" s="30"/>
      <c r="B88" s="14" t="s">
        <v>237</v>
      </c>
      <c r="D88" s="22" t="s">
        <v>68</v>
      </c>
      <c r="E88" s="131">
        <f t="shared" si="12"/>
        <v>-1016114.1015464972</v>
      </c>
      <c r="F88" s="131">
        <f t="shared" si="13"/>
        <v>-71895.067250650463</v>
      </c>
      <c r="G88" s="131">
        <f t="shared" si="13"/>
        <v>-78474.677098134372</v>
      </c>
      <c r="H88" s="131">
        <f t="shared" si="13"/>
        <v>-117081.41794917553</v>
      </c>
      <c r="I88" s="131">
        <f t="shared" si="13"/>
        <v>-104076.88121352937</v>
      </c>
      <c r="J88" s="131">
        <f t="shared" si="13"/>
        <v>-103332.13312117897</v>
      </c>
      <c r="K88" s="131">
        <f t="shared" si="13"/>
        <v>-106923.33424300018</v>
      </c>
      <c r="L88" s="131">
        <f t="shared" si="13"/>
        <v>-96310.183361486736</v>
      </c>
      <c r="M88" s="131">
        <f t="shared" si="13"/>
        <v>-85843.447595816237</v>
      </c>
      <c r="N88" s="131">
        <f t="shared" si="13"/>
        <v>-75521.574969949681</v>
      </c>
      <c r="O88" s="131">
        <f t="shared" si="13"/>
        <v>-55704.894947178742</v>
      </c>
      <c r="P88" s="131">
        <f t="shared" si="13"/>
        <v>-36167.95425791201</v>
      </c>
      <c r="Q88" s="131">
        <f t="shared" si="13"/>
        <v>-7407.0734633049778</v>
      </c>
      <c r="R88" s="131">
        <f t="shared" si="13"/>
        <v>-54133.029359586988</v>
      </c>
      <c r="S88" s="131">
        <f t="shared" si="13"/>
        <v>-16464.583401907999</v>
      </c>
      <c r="T88" s="131">
        <f t="shared" si="13"/>
        <v>-26117.059561582824</v>
      </c>
      <c r="U88" s="131">
        <f t="shared" si="13"/>
        <v>-16229.793597391272</v>
      </c>
      <c r="V88" s="131">
        <f t="shared" si="13"/>
        <v>7910.2360840742977</v>
      </c>
      <c r="W88" s="131">
        <f t="shared" si="13"/>
        <v>27515.833841711399</v>
      </c>
      <c r="X88" s="131">
        <f t="shared" si="13"/>
        <v>46840.441064355742</v>
      </c>
      <c r="Y88" s="131">
        <f t="shared" si="13"/>
        <v>65887.075248022884</v>
      </c>
      <c r="Z88" s="131">
        <f t="shared" si="13"/>
        <v>84658.725091887231</v>
      </c>
      <c r="AA88" s="131">
        <f t="shared" si="13"/>
        <v>103158.35075589843</v>
      </c>
      <c r="AB88" s="131">
        <f t="shared" si="13"/>
        <v>121388.88411618432</v>
      </c>
      <c r="AC88" s="131">
        <f t="shared" si="13"/>
        <v>139353.2290182609</v>
      </c>
      <c r="AD88" s="131">
        <f t="shared" si="13"/>
        <v>165433.33719599416</v>
      </c>
      <c r="AE88" s="131">
        <f t="shared" si="13"/>
        <v>183756.16850764613</v>
      </c>
      <c r="AF88" s="131">
        <f t="shared" si="13"/>
        <v>201808.30166386478</v>
      </c>
      <c r="AG88" s="131">
        <f t="shared" si="13"/>
        <v>219592.67254502201</v>
      </c>
      <c r="AH88" s="131">
        <f t="shared" si="13"/>
        <v>237112.18887567241</v>
      </c>
      <c r="AI88" s="131">
        <f t="shared" si="13"/>
        <v>254369.73047717419</v>
      </c>
      <c r="AJ88" s="131">
        <f t="shared" si="13"/>
        <v>271368.14951813588</v>
      </c>
      <c r="AK88" s="131">
        <f t="shared" si="13"/>
        <v>281882.28284634487</v>
      </c>
      <c r="AL88" s="131">
        <f t="shared" si="13"/>
        <v>279865.20383735257</v>
      </c>
      <c r="AM88" s="131">
        <f t="shared" si="13"/>
        <v>277862.55854050221</v>
      </c>
      <c r="AN88" s="131">
        <f t="shared" si="13"/>
        <v>275874.24367176514</v>
      </c>
      <c r="AO88" s="131">
        <f t="shared" si="13"/>
        <v>273900.15668618731</v>
      </c>
    </row>
    <row r="89" spans="1:42" s="14" customFormat="1" ht="12.3" hidden="1" outlineLevel="1" x14ac:dyDescent="0.55000000000000004">
      <c r="A89" s="30"/>
      <c r="B89" s="14" t="s">
        <v>238</v>
      </c>
      <c r="D89" s="22" t="s">
        <v>68</v>
      </c>
      <c r="E89" s="131">
        <f t="shared" si="12"/>
        <v>-1016114.1015464972</v>
      </c>
      <c r="F89" s="131">
        <f t="shared" si="13"/>
        <v>-71786.214816607986</v>
      </c>
      <c r="G89" s="131">
        <f t="shared" si="13"/>
        <v>-78237.228457268124</v>
      </c>
      <c r="H89" s="131">
        <f t="shared" si="13"/>
        <v>-116550.42277895946</v>
      </c>
      <c r="I89" s="131">
        <f t="shared" si="13"/>
        <v>-103448.0025295901</v>
      </c>
      <c r="J89" s="131">
        <f t="shared" si="13"/>
        <v>-102552.25027772295</v>
      </c>
      <c r="K89" s="131">
        <f t="shared" si="13"/>
        <v>-105955.68235614701</v>
      </c>
      <c r="L89" s="131">
        <f t="shared" si="13"/>
        <v>-95294.081670658328</v>
      </c>
      <c r="M89" s="131">
        <f t="shared" si="13"/>
        <v>-84809.173456983815</v>
      </c>
      <c r="N89" s="131">
        <f t="shared" si="13"/>
        <v>-74498.697149916916</v>
      </c>
      <c r="O89" s="131">
        <f t="shared" si="13"/>
        <v>-54867.220355743724</v>
      </c>
      <c r="P89" s="131">
        <f t="shared" si="13"/>
        <v>-35570.134223410438</v>
      </c>
      <c r="Q89" s="131">
        <f t="shared" si="13"/>
        <v>-7273.6126801823648</v>
      </c>
      <c r="R89" s="131">
        <f t="shared" si="13"/>
        <v>-53077.176323197935</v>
      </c>
      <c r="S89" s="131">
        <f t="shared" si="13"/>
        <v>-16119.003343986338</v>
      </c>
      <c r="T89" s="131">
        <f t="shared" si="13"/>
        <v>-25530.168339041189</v>
      </c>
      <c r="U89" s="131">
        <f t="shared" si="13"/>
        <v>-15841.064255612311</v>
      </c>
      <c r="V89" s="131">
        <f t="shared" si="13"/>
        <v>7709.0837569602163</v>
      </c>
      <c r="W89" s="131">
        <f t="shared" si="13"/>
        <v>26775.522655262459</v>
      </c>
      <c r="X89" s="131">
        <f t="shared" si="13"/>
        <v>45511.192431266434</v>
      </c>
      <c r="Y89" s="131">
        <f t="shared" si="13"/>
        <v>63920.391763000211</v>
      </c>
      <c r="Z89" s="131">
        <f t="shared" si="13"/>
        <v>82007.369684596706</v>
      </c>
      <c r="AA89" s="131">
        <f t="shared" si="13"/>
        <v>99776.32612371874</v>
      </c>
      <c r="AB89" s="131">
        <f t="shared" si="13"/>
        <v>117231.41243339813</v>
      </c>
      <c r="AC89" s="131">
        <f t="shared" si="13"/>
        <v>134376.7319183473</v>
      </c>
      <c r="AD89" s="131">
        <f t="shared" si="13"/>
        <v>159283.95434946124</v>
      </c>
      <c r="AE89" s="131">
        <f t="shared" si="13"/>
        <v>176657.82738541591</v>
      </c>
      <c r="AF89" s="131">
        <f t="shared" si="13"/>
        <v>193718.87830202855</v>
      </c>
      <c r="AG89" s="131">
        <f t="shared" si="13"/>
        <v>210471.22187706351</v>
      </c>
      <c r="AH89" s="131">
        <f t="shared" si="13"/>
        <v>226918.92508353712</v>
      </c>
      <c r="AI89" s="131">
        <f t="shared" si="13"/>
        <v>243066.00760908108</v>
      </c>
      <c r="AJ89" s="131">
        <f t="shared" si="13"/>
        <v>258916.44236989412</v>
      </c>
      <c r="AK89" s="131">
        <f t="shared" si="13"/>
        <v>268540.93565021822</v>
      </c>
      <c r="AL89" s="131">
        <f t="shared" si="13"/>
        <v>266215.65007732</v>
      </c>
      <c r="AM89" s="131">
        <f t="shared" si="13"/>
        <v>263910.49906224047</v>
      </c>
      <c r="AN89" s="131">
        <f t="shared" si="13"/>
        <v>261625.30826062232</v>
      </c>
      <c r="AO89" s="131">
        <f t="shared" si="13"/>
        <v>259359.90483774955</v>
      </c>
    </row>
    <row r="90" spans="1:42" s="14" customFormat="1" ht="12.3" hidden="1" outlineLevel="1" x14ac:dyDescent="0.55000000000000004">
      <c r="A90" s="30"/>
      <c r="B90" s="14" t="s">
        <v>239</v>
      </c>
      <c r="D90" s="22" t="s">
        <v>68</v>
      </c>
      <c r="E90" s="131">
        <f t="shared" si="12"/>
        <v>-1016114.1015464972</v>
      </c>
      <c r="F90" s="131">
        <f t="shared" si="13"/>
        <v>-71679.46670086743</v>
      </c>
      <c r="G90" s="131">
        <f t="shared" si="13"/>
        <v>-78004.719551454284</v>
      </c>
      <c r="H90" s="131">
        <f t="shared" si="13"/>
        <v>-116031.25431577445</v>
      </c>
      <c r="I90" s="131">
        <f t="shared" si="13"/>
        <v>-102834.05333738671</v>
      </c>
      <c r="J90" s="131">
        <f t="shared" si="13"/>
        <v>-101792.02422845628</v>
      </c>
      <c r="K90" s="131">
        <f t="shared" si="13"/>
        <v>-105013.83538072431</v>
      </c>
      <c r="L90" s="131">
        <f t="shared" si="13"/>
        <v>-94306.561010911682</v>
      </c>
      <c r="M90" s="131">
        <f t="shared" si="13"/>
        <v>-83805.499869819119</v>
      </c>
      <c r="N90" s="131">
        <f t="shared" si="13"/>
        <v>-73507.572216207656</v>
      </c>
      <c r="O90" s="131">
        <f t="shared" si="13"/>
        <v>-54056.767437354792</v>
      </c>
      <c r="P90" s="131">
        <f t="shared" si="13"/>
        <v>-34992.609317592491</v>
      </c>
      <c r="Q90" s="131">
        <f t="shared" si="13"/>
        <v>-7144.8761725685063</v>
      </c>
      <c r="R90" s="131">
        <f t="shared" si="13"/>
        <v>-52060.226965188376</v>
      </c>
      <c r="S90" s="131">
        <f t="shared" si="13"/>
        <v>-15786.655915897392</v>
      </c>
      <c r="T90" s="131">
        <f t="shared" si="13"/>
        <v>-24966.596795056754</v>
      </c>
      <c r="U90" s="131">
        <f t="shared" si="13"/>
        <v>-15468.340944853446</v>
      </c>
      <c r="V90" s="131">
        <f t="shared" si="13"/>
        <v>7516.5033587023572</v>
      </c>
      <c r="W90" s="131">
        <f t="shared" si="13"/>
        <v>26067.822786281893</v>
      </c>
      <c r="X90" s="131">
        <f t="shared" si="13"/>
        <v>44242.40517783921</v>
      </c>
      <c r="Y90" s="131">
        <f t="shared" si="13"/>
        <v>62045.980722294669</v>
      </c>
      <c r="Z90" s="131">
        <f t="shared" si="13"/>
        <v>79484.202162614762</v>
      </c>
      <c r="AA90" s="131">
        <f t="shared" si="13"/>
        <v>96562.645776973994</v>
      </c>
      <c r="AB90" s="131">
        <f t="shared" si="13"/>
        <v>113286.81234798387</v>
      </c>
      <c r="AC90" s="131">
        <f t="shared" si="13"/>
        <v>129662.12812013095</v>
      </c>
      <c r="AD90" s="131">
        <f t="shared" si="13"/>
        <v>153466.9318707624</v>
      </c>
      <c r="AE90" s="131">
        <f t="shared" si="13"/>
        <v>169953.21250175071</v>
      </c>
      <c r="AF90" s="131">
        <f t="shared" si="13"/>
        <v>186089.62045302117</v>
      </c>
      <c r="AG90" s="131">
        <f t="shared" si="13"/>
        <v>201881.55351251515</v>
      </c>
      <c r="AH90" s="131">
        <f t="shared" si="13"/>
        <v>217334.33600030234</v>
      </c>
      <c r="AI90" s="131">
        <f t="shared" si="13"/>
        <v>232453.2197032524</v>
      </c>
      <c r="AJ90" s="131">
        <f t="shared" si="13"/>
        <v>247243.38479830767</v>
      </c>
      <c r="AK90" s="131">
        <f t="shared" si="13"/>
        <v>256052.64036920111</v>
      </c>
      <c r="AL90" s="131">
        <f t="shared" si="13"/>
        <v>253458.02996511818</v>
      </c>
      <c r="AM90" s="131">
        <f t="shared" si="13"/>
        <v>250889.71104211221</v>
      </c>
      <c r="AN90" s="131">
        <f t="shared" si="13"/>
        <v>248347.41718562783</v>
      </c>
      <c r="AO90" s="131">
        <f t="shared" si="13"/>
        <v>245830.88468071847</v>
      </c>
    </row>
    <row r="91" spans="1:42" s="14" customFormat="1" ht="12.3" hidden="1" outlineLevel="1" x14ac:dyDescent="0.55000000000000004">
      <c r="A91" s="30"/>
      <c r="B91" s="14" t="s">
        <v>240</v>
      </c>
      <c r="D91" s="22" t="s">
        <v>68</v>
      </c>
      <c r="E91" s="131">
        <f t="shared" si="12"/>
        <v>-1016114.1015464972</v>
      </c>
      <c r="F91" s="131">
        <f t="shared" si="13"/>
        <v>-71574.746041722901</v>
      </c>
      <c r="G91" s="131">
        <f t="shared" si="13"/>
        <v>-77776.96287419775</v>
      </c>
      <c r="H91" s="131">
        <f t="shared" si="13"/>
        <v>-115523.44670787532</v>
      </c>
      <c r="I91" s="131">
        <f t="shared" si="13"/>
        <v>-102234.42423465016</v>
      </c>
      <c r="J91" s="131">
        <f t="shared" si="13"/>
        <v>-101050.62456319307</v>
      </c>
      <c r="K91" s="131">
        <f t="shared" si="13"/>
        <v>-104096.66641343285</v>
      </c>
      <c r="L91" s="131">
        <f t="shared" si="13"/>
        <v>-93346.332587580866</v>
      </c>
      <c r="M91" s="131">
        <f t="shared" si="13"/>
        <v>-82831.003507686823</v>
      </c>
      <c r="N91" s="131">
        <f t="shared" si="13"/>
        <v>-72546.678206971774</v>
      </c>
      <c r="O91" s="131">
        <f t="shared" si="13"/>
        <v>-53272.192865142926</v>
      </c>
      <c r="P91" s="131">
        <f t="shared" si="13"/>
        <v>-34434.349322169845</v>
      </c>
      <c r="Q91" s="131">
        <f t="shared" si="13"/>
        <v>-7020.6174565238362</v>
      </c>
      <c r="R91" s="131">
        <f t="shared" si="13"/>
        <v>-51080.096675232489</v>
      </c>
      <c r="S91" s="131">
        <f t="shared" si="13"/>
        <v>-15466.813431812598</v>
      </c>
      <c r="T91" s="131">
        <f t="shared" si="13"/>
        <v>-24425.029756087184</v>
      </c>
      <c r="U91" s="131">
        <f t="shared" si="13"/>
        <v>-15110.698495502827</v>
      </c>
      <c r="V91" s="131">
        <f t="shared" si="13"/>
        <v>7331.987405687747</v>
      </c>
      <c r="W91" s="131">
        <f t="shared" si="13"/>
        <v>25390.757905898437</v>
      </c>
      <c r="X91" s="131">
        <f t="shared" si="13"/>
        <v>43030.330695118661</v>
      </c>
      <c r="Y91" s="131">
        <f t="shared" si="13"/>
        <v>60257.99246814377</v>
      </c>
      <c r="Z91" s="131">
        <f t="shared" si="13"/>
        <v>77080.91737638865</v>
      </c>
      <c r="AA91" s="131">
        <f t="shared" si="13"/>
        <v>93506.168657231829</v>
      </c>
      <c r="AB91" s="131">
        <f t="shared" si="13"/>
        <v>109540.70024071574</v>
      </c>
      <c r="AC91" s="131">
        <f t="shared" si="13"/>
        <v>125191.35833390939</v>
      </c>
      <c r="AD91" s="131">
        <f t="shared" si="13"/>
        <v>147958.89092515258</v>
      </c>
      <c r="AE91" s="131">
        <f t="shared" si="13"/>
        <v>163614.08386895192</v>
      </c>
      <c r="AF91" s="131">
        <f t="shared" si="13"/>
        <v>178886.88725970953</v>
      </c>
      <c r="AG91" s="131">
        <f t="shared" si="13"/>
        <v>193784.05763954241</v>
      </c>
      <c r="AH91" s="131">
        <f t="shared" si="13"/>
        <v>208312.24634952933</v>
      </c>
      <c r="AI91" s="131">
        <f t="shared" si="13"/>
        <v>222478.00106009963</v>
      </c>
      <c r="AJ91" s="131">
        <f t="shared" si="13"/>
        <v>236287.76728008484</v>
      </c>
      <c r="AK91" s="131">
        <f t="shared" si="13"/>
        <v>244349.1692924416</v>
      </c>
      <c r="AL91" s="131">
        <f t="shared" si="13"/>
        <v>241519.785075778</v>
      </c>
      <c r="AM91" s="131">
        <f t="shared" si="13"/>
        <v>238723.16305375859</v>
      </c>
      <c r="AN91" s="131">
        <f t="shared" si="13"/>
        <v>235958.92386419163</v>
      </c>
      <c r="AO91" s="131">
        <f t="shared" si="13"/>
        <v>233226.69253762116</v>
      </c>
    </row>
    <row r="92" spans="1:42" s="15" customFormat="1" ht="12.3" hidden="1" outlineLevel="1" x14ac:dyDescent="0.55000000000000004">
      <c r="A92" s="36"/>
      <c r="B92" s="15" t="s">
        <v>241</v>
      </c>
      <c r="D92" s="35" t="s">
        <v>68</v>
      </c>
      <c r="E92" s="143">
        <f>E$86/((1+E80)^E$73)</f>
        <v>-1016114.1015464972</v>
      </c>
      <c r="F92" s="143">
        <f t="shared" ref="F92:AO92" si="14">F86/((1+F80)^F73)</f>
        <v>-71487.341073019852</v>
      </c>
      <c r="G92" s="143">
        <f t="shared" si="14"/>
        <v>-77587.120993751669</v>
      </c>
      <c r="H92" s="143">
        <f t="shared" si="14"/>
        <v>-115100.74184613492</v>
      </c>
      <c r="I92" s="143">
        <f t="shared" si="14"/>
        <v>-101735.95558371236</v>
      </c>
      <c r="J92" s="143">
        <f t="shared" si="14"/>
        <v>-100435.12943834437</v>
      </c>
      <c r="K92" s="143">
        <f t="shared" si="14"/>
        <v>-103336.27247781723</v>
      </c>
      <c r="L92" s="143">
        <f t="shared" si="14"/>
        <v>-92551.307400607824</v>
      </c>
      <c r="M92" s="143">
        <f t="shared" si="14"/>
        <v>-82025.247472684845</v>
      </c>
      <c r="N92" s="143">
        <f t="shared" si="14"/>
        <v>-71753.23504514918</v>
      </c>
      <c r="O92" s="143">
        <f t="shared" si="14"/>
        <v>-52625.211857124268</v>
      </c>
      <c r="P92" s="143">
        <f t="shared" si="14"/>
        <v>-33974.610948018606</v>
      </c>
      <c r="Q92" s="143">
        <f t="shared" si="14"/>
        <v>-6918.4251901650641</v>
      </c>
      <c r="R92" s="143">
        <f t="shared" si="14"/>
        <v>-50320.032677713432</v>
      </c>
      <c r="S92" s="143">
        <f t="shared" si="14"/>
        <v>-15219.10874968357</v>
      </c>
      <c r="T92" s="143">
        <f t="shared" si="14"/>
        <v>-24006.157133087523</v>
      </c>
      <c r="U92" s="143">
        <f t="shared" si="14"/>
        <v>-14834.443290521864</v>
      </c>
      <c r="V92" s="143">
        <f t="shared" si="14"/>
        <v>7189.6474071074335</v>
      </c>
      <c r="W92" s="143">
        <f t="shared" si="14"/>
        <v>24869.137080228236</v>
      </c>
      <c r="X92" s="143">
        <f t="shared" si="14"/>
        <v>42097.751951380938</v>
      </c>
      <c r="Y92" s="143">
        <f t="shared" si="14"/>
        <v>58884.10106687095</v>
      </c>
      <c r="Z92" s="143">
        <f t="shared" si="14"/>
        <v>75236.647418532346</v>
      </c>
      <c r="AA92" s="143">
        <f t="shared" si="14"/>
        <v>91163.710266311609</v>
      </c>
      <c r="AB92" s="143">
        <f t="shared" si="14"/>
        <v>106673.467425397</v>
      </c>
      <c r="AC92" s="143">
        <f t="shared" si="14"/>
        <v>121773.95751842068</v>
      </c>
      <c r="AD92" s="143">
        <f t="shared" si="14"/>
        <v>138905.07243134416</v>
      </c>
      <c r="AE92" s="143">
        <f t="shared" si="14"/>
        <v>153214.83028664015</v>
      </c>
      <c r="AF92" s="143">
        <f t="shared" si="14"/>
        <v>167094.32805129359</v>
      </c>
      <c r="AG92" s="143">
        <f t="shared" si="14"/>
        <v>180552.84161323059</v>
      </c>
      <c r="AH92" s="143">
        <f t="shared" si="14"/>
        <v>193599.47099641574</v>
      </c>
      <c r="AI92" s="143">
        <f t="shared" si="14"/>
        <v>206243.14347360114</v>
      </c>
      <c r="AJ92" s="143">
        <f t="shared" si="14"/>
        <v>218492.61662629378</v>
      </c>
      <c r="AK92" s="143">
        <f t="shared" si="14"/>
        <v>225376.93869880144</v>
      </c>
      <c r="AL92" s="143">
        <f t="shared" si="14"/>
        <v>222205.2950252349</v>
      </c>
      <c r="AM92" s="143">
        <f t="shared" si="14"/>
        <v>219078.28468305594</v>
      </c>
      <c r="AN92" s="143">
        <f t="shared" si="14"/>
        <v>215995.27956442034</v>
      </c>
      <c r="AO92" s="143">
        <f t="shared" si="14"/>
        <v>212955.66040060579</v>
      </c>
    </row>
    <row r="93" spans="1:42" s="14" customFormat="1" ht="12.3" hidden="1" outlineLevel="1" x14ac:dyDescent="0.55000000000000004">
      <c r="A93" s="30"/>
      <c r="B93" s="14" t="s">
        <v>242</v>
      </c>
      <c r="D93" s="22" t="s">
        <v>68</v>
      </c>
      <c r="E93" s="131">
        <f t="shared" si="12"/>
        <v>-1016114.1015464972</v>
      </c>
      <c r="F93" s="131">
        <f t="shared" ref="F93:AO93" si="15">F$86/((1+F81)^F$73)</f>
        <v>-71371.099781421755</v>
      </c>
      <c r="G93" s="131">
        <f t="shared" si="15"/>
        <v>-77335.006576496904</v>
      </c>
      <c r="H93" s="131">
        <f t="shared" si="15"/>
        <v>-114540.17902693611</v>
      </c>
      <c r="I93" s="131">
        <f t="shared" si="15"/>
        <v>-101075.86075699251</v>
      </c>
      <c r="J93" s="131">
        <f t="shared" si="15"/>
        <v>-99621.222837143883</v>
      </c>
      <c r="K93" s="131">
        <f t="shared" si="15"/>
        <v>-102332.18832073758</v>
      </c>
      <c r="L93" s="131">
        <f t="shared" si="15"/>
        <v>-91502.98729278773</v>
      </c>
      <c r="M93" s="131">
        <f t="shared" si="15"/>
        <v>-80964.289463531648</v>
      </c>
      <c r="N93" s="131">
        <f t="shared" si="15"/>
        <v>-70709.976159878221</v>
      </c>
      <c r="O93" s="131">
        <f t="shared" si="15"/>
        <v>-51775.73903893707</v>
      </c>
      <c r="P93" s="131">
        <f t="shared" si="15"/>
        <v>-33371.842604600999</v>
      </c>
      <c r="Q93" s="131">
        <f t="shared" si="15"/>
        <v>-6784.6303151280899</v>
      </c>
      <c r="R93" s="131">
        <f t="shared" si="15"/>
        <v>-49222.669454098505</v>
      </c>
      <c r="S93" s="131">
        <f t="shared" si="15"/>
        <v>-14861.98683777215</v>
      </c>
      <c r="T93" s="131">
        <f t="shared" si="15"/>
        <v>-23403.116804243709</v>
      </c>
      <c r="U93" s="131">
        <f t="shared" si="15"/>
        <v>-14437.291061568905</v>
      </c>
      <c r="V93" s="131">
        <f t="shared" si="15"/>
        <v>6985.306318676714</v>
      </c>
      <c r="W93" s="131">
        <f t="shared" si="15"/>
        <v>24121.370702730994</v>
      </c>
      <c r="X93" s="131">
        <f t="shared" si="15"/>
        <v>40762.759389317485</v>
      </c>
      <c r="Y93" s="131">
        <f t="shared" si="15"/>
        <v>56920.161511317499</v>
      </c>
      <c r="Z93" s="131">
        <f t="shared" si="15"/>
        <v>72604.060990862272</v>
      </c>
      <c r="AA93" s="131">
        <f t="shared" si="15"/>
        <v>87824.740232036595</v>
      </c>
      <c r="AB93" s="131">
        <f t="shared" si="15"/>
        <v>102592.28374979641</v>
      </c>
      <c r="AC93" s="131">
        <f t="shared" si="15"/>
        <v>116916.58173617387</v>
      </c>
      <c r="AD93" s="131">
        <f t="shared" si="15"/>
        <v>137786.09705201027</v>
      </c>
      <c r="AE93" s="131">
        <f t="shared" si="15"/>
        <v>151931.41735220372</v>
      </c>
      <c r="AF93" s="131">
        <f t="shared" si="15"/>
        <v>165641.05380292205</v>
      </c>
      <c r="AG93" s="131">
        <f t="shared" si="15"/>
        <v>178924.61700198718</v>
      </c>
      <c r="AH93" s="131">
        <f t="shared" si="15"/>
        <v>191791.53116185401</v>
      </c>
      <c r="AI93" s="131">
        <f t="shared" si="15"/>
        <v>204251.03748384415</v>
      </c>
      <c r="AJ93" s="131">
        <f t="shared" si="15"/>
        <v>216312.19747386011</v>
      </c>
      <c r="AK93" s="131">
        <f t="shared" si="15"/>
        <v>223055.64096376847</v>
      </c>
      <c r="AL93" s="131">
        <f t="shared" si="15"/>
        <v>219845.52540153629</v>
      </c>
      <c r="AM93" s="131">
        <f t="shared" si="15"/>
        <v>216681.60836572721</v>
      </c>
      <c r="AN93" s="131">
        <f t="shared" si="15"/>
        <v>213563.22498811377</v>
      </c>
      <c r="AO93" s="131">
        <f t="shared" si="15"/>
        <v>210489.71996895043</v>
      </c>
    </row>
    <row r="94" spans="1:42" s="14" customFormat="1" ht="15" hidden="1" customHeight="1" outlineLevel="1" x14ac:dyDescent="0.55000000000000004">
      <c r="A94" s="30"/>
      <c r="B94" s="14" t="s">
        <v>243</v>
      </c>
      <c r="D94" s="22" t="s">
        <v>68</v>
      </c>
      <c r="E94" s="131">
        <f t="shared" ref="E94:AO94" si="16">E$86/((1+E82)^E$73)</f>
        <v>-1016114.1015464972</v>
      </c>
      <c r="F94" s="131">
        <f t="shared" si="16"/>
        <v>-71272.039768449278</v>
      </c>
      <c r="G94" s="131">
        <f t="shared" si="16"/>
        <v>-77120.48023899601</v>
      </c>
      <c r="H94" s="131">
        <f t="shared" si="16"/>
        <v>-114063.91017188781</v>
      </c>
      <c r="I94" s="131">
        <f t="shared" si="16"/>
        <v>-100515.87219839949</v>
      </c>
      <c r="J94" s="131">
        <f t="shared" si="16"/>
        <v>-98931.789466871342</v>
      </c>
      <c r="K94" s="131">
        <f t="shared" si="16"/>
        <v>-101482.94385923751</v>
      </c>
      <c r="L94" s="131">
        <f t="shared" si="16"/>
        <v>-90617.665045848567</v>
      </c>
      <c r="M94" s="131">
        <f t="shared" si="16"/>
        <v>-80069.644988960092</v>
      </c>
      <c r="N94" s="131">
        <f t="shared" si="16"/>
        <v>-69831.582522204655</v>
      </c>
      <c r="O94" s="131">
        <f t="shared" si="16"/>
        <v>-51061.58589778388</v>
      </c>
      <c r="P94" s="131">
        <f t="shared" si="16"/>
        <v>-32865.858296373146</v>
      </c>
      <c r="Q94" s="131">
        <f t="shared" si="16"/>
        <v>-6672.4876652912535</v>
      </c>
      <c r="R94" s="131">
        <f t="shared" si="16"/>
        <v>-48341.881905172289</v>
      </c>
      <c r="S94" s="131">
        <f t="shared" si="16"/>
        <v>-14575.788635270639</v>
      </c>
      <c r="T94" s="131">
        <f t="shared" si="16"/>
        <v>-22920.584531704091</v>
      </c>
      <c r="U94" s="131">
        <f t="shared" si="16"/>
        <v>-14119.993611256121</v>
      </c>
      <c r="V94" s="131">
        <f t="shared" si="16"/>
        <v>6822.3036119993776</v>
      </c>
      <c r="W94" s="131">
        <f t="shared" si="16"/>
        <v>23525.798323045459</v>
      </c>
      <c r="X94" s="131">
        <f t="shared" si="16"/>
        <v>39701.120233239388</v>
      </c>
      <c r="Y94" s="131">
        <f t="shared" si="16"/>
        <v>55360.768325396348</v>
      </c>
      <c r="Z94" s="131">
        <f t="shared" si="16"/>
        <v>70516.978804624538</v>
      </c>
      <c r="AA94" s="131">
        <f t="shared" si="16"/>
        <v>85181.730276549439</v>
      </c>
      <c r="AB94" s="131">
        <f t="shared" si="16"/>
        <v>99366.748827588832</v>
      </c>
      <c r="AC94" s="131">
        <f t="shared" si="16"/>
        <v>113083.51300908093</v>
      </c>
      <c r="AD94" s="131">
        <f t="shared" si="16"/>
        <v>133083.85726098192</v>
      </c>
      <c r="AE94" s="131">
        <f t="shared" si="16"/>
        <v>146542.76107566399</v>
      </c>
      <c r="AF94" s="131">
        <f t="shared" si="16"/>
        <v>159544.39986913477</v>
      </c>
      <c r="AG94" s="131">
        <f t="shared" si="16"/>
        <v>172099.84351334989</v>
      </c>
      <c r="AH94" s="131">
        <f t="shared" si="16"/>
        <v>184219.92653593444</v>
      </c>
      <c r="AI94" s="131">
        <f t="shared" si="16"/>
        <v>195915.25278867051</v>
      </c>
      <c r="AJ94" s="131">
        <f t="shared" si="16"/>
        <v>207196.20002728887</v>
      </c>
      <c r="AK94" s="131">
        <f t="shared" si="16"/>
        <v>213358.91148657835</v>
      </c>
      <c r="AL94" s="131">
        <f t="shared" si="16"/>
        <v>209996.47568503226</v>
      </c>
      <c r="AM94" s="131">
        <f t="shared" si="16"/>
        <v>206687.0302856247</v>
      </c>
      <c r="AN94" s="131">
        <f t="shared" si="16"/>
        <v>203429.74018461414</v>
      </c>
      <c r="AO94" s="131">
        <f t="shared" si="16"/>
        <v>200223.78343909988</v>
      </c>
    </row>
    <row r="95" spans="1:42" s="14" customFormat="1" ht="15" hidden="1" customHeight="1" outlineLevel="1" x14ac:dyDescent="0.55000000000000004">
      <c r="A95" s="30"/>
      <c r="B95" s="14" t="s">
        <v>244</v>
      </c>
      <c r="D95" s="22" t="s">
        <v>68</v>
      </c>
      <c r="E95" s="131">
        <f t="shared" ref="E95:AO95" si="17">E$86/((1+E83)^E$73)</f>
        <v>-1016114.1015464972</v>
      </c>
      <c r="F95" s="131">
        <f t="shared" si="17"/>
        <v>-71174.737892910271</v>
      </c>
      <c r="G95" s="131">
        <f t="shared" si="17"/>
        <v>-76910.051433584638</v>
      </c>
      <c r="H95" s="131">
        <f t="shared" si="17"/>
        <v>-113597.38133663904</v>
      </c>
      <c r="I95" s="131">
        <f t="shared" si="17"/>
        <v>-99968.090902522425</v>
      </c>
      <c r="J95" s="131">
        <f t="shared" si="17"/>
        <v>-98258.313535883106</v>
      </c>
      <c r="K95" s="131">
        <f t="shared" si="17"/>
        <v>-100654.4978059876</v>
      </c>
      <c r="L95" s="131">
        <f t="shared" si="17"/>
        <v>-89755.213675369232</v>
      </c>
      <c r="M95" s="131">
        <f t="shared" si="17"/>
        <v>-79199.311990905786</v>
      </c>
      <c r="N95" s="131">
        <f t="shared" si="17"/>
        <v>-68978.235118112876</v>
      </c>
      <c r="O95" s="131">
        <f t="shared" si="17"/>
        <v>-50368.75098663901</v>
      </c>
      <c r="P95" s="131">
        <f t="shared" si="17"/>
        <v>-32375.653923725033</v>
      </c>
      <c r="Q95" s="131">
        <f t="shared" si="17"/>
        <v>-6563.9919308962699</v>
      </c>
      <c r="R95" s="131">
        <f t="shared" si="17"/>
        <v>-47490.910960281311</v>
      </c>
      <c r="S95" s="131">
        <f t="shared" si="17"/>
        <v>-14299.659533470327</v>
      </c>
      <c r="T95" s="131">
        <f t="shared" si="17"/>
        <v>-22455.669750358917</v>
      </c>
      <c r="U95" s="131">
        <f t="shared" si="17"/>
        <v>-13814.70171243095</v>
      </c>
      <c r="V95" s="131">
        <f t="shared" si="17"/>
        <v>6665.6843331044602</v>
      </c>
      <c r="W95" s="131">
        <f t="shared" si="17"/>
        <v>22954.337244158778</v>
      </c>
      <c r="X95" s="131">
        <f t="shared" si="17"/>
        <v>38683.863113972737</v>
      </c>
      <c r="Y95" s="131">
        <f t="shared" si="17"/>
        <v>53868.622935454499</v>
      </c>
      <c r="Z95" s="131">
        <f t="shared" si="17"/>
        <v>68522.650018879998</v>
      </c>
      <c r="AA95" s="131">
        <f t="shared" si="17"/>
        <v>82659.656999871906</v>
      </c>
      <c r="AB95" s="131">
        <f t="shared" si="17"/>
        <v>96293.042703513463</v>
      </c>
      <c r="AC95" s="131">
        <f t="shared" si="17"/>
        <v>109435.89886746989</v>
      </c>
      <c r="AD95" s="131">
        <f t="shared" si="17"/>
        <v>128615.28541554668</v>
      </c>
      <c r="AE95" s="131">
        <f t="shared" si="17"/>
        <v>141428.93279157812</v>
      </c>
      <c r="AF95" s="131">
        <f t="shared" si="17"/>
        <v>153766.6480119972</v>
      </c>
      <c r="AG95" s="131">
        <f t="shared" si="17"/>
        <v>165640.96277740455</v>
      </c>
      <c r="AH95" s="131">
        <f t="shared" si="17"/>
        <v>177064.11934317613</v>
      </c>
      <c r="AI95" s="131">
        <f t="shared" si="17"/>
        <v>188048.07675458124</v>
      </c>
      <c r="AJ95" s="131">
        <f t="shared" si="17"/>
        <v>198604.51695328683</v>
      </c>
      <c r="AK95" s="131">
        <f t="shared" si="17"/>
        <v>204232.47983581285</v>
      </c>
      <c r="AL95" s="131">
        <f t="shared" si="17"/>
        <v>200739.44452421143</v>
      </c>
      <c r="AM95" s="131">
        <f t="shared" si="17"/>
        <v>197306.15140297022</v>
      </c>
      <c r="AN95" s="131">
        <f t="shared" si="17"/>
        <v>193931.57868759797</v>
      </c>
      <c r="AO95" s="131">
        <f t="shared" si="17"/>
        <v>190614.7220694196</v>
      </c>
    </row>
    <row r="96" spans="1:42" s="14" customFormat="1" ht="15" hidden="1" customHeight="1" outlineLevel="1" x14ac:dyDescent="0.55000000000000004">
      <c r="A96" s="30"/>
      <c r="B96" s="14" t="s">
        <v>245</v>
      </c>
      <c r="D96" s="22" t="s">
        <v>68</v>
      </c>
      <c r="E96" s="131">
        <f t="shared" ref="E96:AO96" si="18">E$86/((1+E84)^E$73)</f>
        <v>-1016114.1015464972</v>
      </c>
      <c r="F96" s="131">
        <f t="shared" si="18"/>
        <v>-71079.135113606651</v>
      </c>
      <c r="G96" s="131">
        <f t="shared" si="18"/>
        <v>-76703.577150837111</v>
      </c>
      <c r="H96" s="131">
        <f t="shared" si="18"/>
        <v>-113140.23974502106</v>
      </c>
      <c r="I96" s="131">
        <f t="shared" si="18"/>
        <v>-99432.058665538949</v>
      </c>
      <c r="J96" s="131">
        <f t="shared" si="18"/>
        <v>-97600.175103123009</v>
      </c>
      <c r="K96" s="131">
        <f t="shared" si="18"/>
        <v>-99846.014851461936</v>
      </c>
      <c r="L96" s="131">
        <f t="shared" si="18"/>
        <v>-88914.684659087405</v>
      </c>
      <c r="M96" s="131">
        <f t="shared" si="18"/>
        <v>-78352.250378336161</v>
      </c>
      <c r="N96" s="131">
        <f t="shared" si="18"/>
        <v>-68148.829682161551</v>
      </c>
      <c r="O96" s="131">
        <f t="shared" si="18"/>
        <v>-49696.26657525159</v>
      </c>
      <c r="P96" s="131">
        <f t="shared" si="18"/>
        <v>-31900.492593142404</v>
      </c>
      <c r="Q96" s="131">
        <f t="shared" si="18"/>
        <v>-6458.9680600019292</v>
      </c>
      <c r="R96" s="131">
        <f t="shared" si="18"/>
        <v>-46668.286657869634</v>
      </c>
      <c r="S96" s="131">
        <f t="shared" si="18"/>
        <v>-14033.090051645038</v>
      </c>
      <c r="T96" s="131">
        <f t="shared" si="18"/>
        <v>-22007.458200422814</v>
      </c>
      <c r="U96" s="131">
        <f t="shared" si="18"/>
        <v>-13520.776792041075</v>
      </c>
      <c r="V96" s="131">
        <f t="shared" si="18"/>
        <v>6515.1006945571753</v>
      </c>
      <c r="W96" s="131">
        <f t="shared" si="18"/>
        <v>22405.642678527322</v>
      </c>
      <c r="X96" s="131">
        <f t="shared" si="18"/>
        <v>37708.455428257643</v>
      </c>
      <c r="Y96" s="131">
        <f t="shared" si="18"/>
        <v>52439.801332408191</v>
      </c>
      <c r="Z96" s="131">
        <f t="shared" si="18"/>
        <v>66615.5430499309</v>
      </c>
      <c r="AA96" s="131">
        <f t="shared" si="18"/>
        <v>80251.152719037593</v>
      </c>
      <c r="AB96" s="131">
        <f t="shared" si="18"/>
        <v>93361.720962522784</v>
      </c>
      <c r="AC96" s="131">
        <f t="shared" si="18"/>
        <v>105961.96569382091</v>
      </c>
      <c r="AD96" s="131">
        <f t="shared" si="18"/>
        <v>124365.24818743471</v>
      </c>
      <c r="AE96" s="131">
        <f t="shared" si="18"/>
        <v>136571.78242634455</v>
      </c>
      <c r="AF96" s="131">
        <f t="shared" si="18"/>
        <v>148286.33064618541</v>
      </c>
      <c r="AG96" s="131">
        <f t="shared" si="18"/>
        <v>159522.87783265975</v>
      </c>
      <c r="AH96" s="131">
        <f t="shared" si="18"/>
        <v>170295.06065952347</v>
      </c>
      <c r="AI96" s="131">
        <f t="shared" si="18"/>
        <v>180616.17557597256</v>
      </c>
      <c r="AJ96" s="131">
        <f t="shared" si="18"/>
        <v>190499.18671425869</v>
      </c>
      <c r="AK96" s="131">
        <f t="shared" si="18"/>
        <v>195634.3326271949</v>
      </c>
      <c r="AL96" s="131">
        <f t="shared" si="18"/>
        <v>192030.06934436923</v>
      </c>
      <c r="AM96" s="131">
        <f t="shared" si="18"/>
        <v>188492.20909846184</v>
      </c>
      <c r="AN96" s="131">
        <f t="shared" si="18"/>
        <v>185019.52851510575</v>
      </c>
      <c r="AO96" s="131">
        <f t="shared" si="18"/>
        <v>181610.82675873514</v>
      </c>
    </row>
    <row r="97" spans="1:41" s="14" customFormat="1" ht="15" hidden="1" customHeight="1" outlineLevel="1" x14ac:dyDescent="0.55000000000000004">
      <c r="A97" s="30"/>
      <c r="B97" s="14" t="s">
        <v>246</v>
      </c>
      <c r="D97" s="22" t="s">
        <v>68</v>
      </c>
      <c r="E97" s="131">
        <f t="shared" ref="E97:AO97" si="19">E$86/((1+E85)^E$73)</f>
        <v>-1016114.1015464972</v>
      </c>
      <c r="F97" s="131">
        <f t="shared" si="19"/>
        <v>-70985.175277245406</v>
      </c>
      <c r="G97" s="131">
        <f t="shared" si="19"/>
        <v>-76500.921560672112</v>
      </c>
      <c r="H97" s="131">
        <f t="shared" si="19"/>
        <v>-112692.15078484186</v>
      </c>
      <c r="I97" s="131">
        <f t="shared" si="19"/>
        <v>-98907.341464746991</v>
      </c>
      <c r="J97" s="131">
        <f t="shared" si="19"/>
        <v>-96956.787739713793</v>
      </c>
      <c r="K97" s="131">
        <f t="shared" si="19"/>
        <v>-99056.705911024939</v>
      </c>
      <c r="L97" s="131">
        <f t="shared" si="19"/>
        <v>-88095.183178658583</v>
      </c>
      <c r="M97" s="131">
        <f t="shared" si="19"/>
        <v>-77527.480278020172</v>
      </c>
      <c r="N97" s="131">
        <f t="shared" si="19"/>
        <v>-67342.327291719383</v>
      </c>
      <c r="O97" s="131">
        <f t="shared" si="19"/>
        <v>-49043.223430556107</v>
      </c>
      <c r="P97" s="131">
        <f t="shared" si="19"/>
        <v>-31439.682892789704</v>
      </c>
      <c r="Q97" s="131">
        <f t="shared" si="19"/>
        <v>-6357.2520275609668</v>
      </c>
      <c r="R97" s="131">
        <f t="shared" si="19"/>
        <v>-45872.63349863109</v>
      </c>
      <c r="S97" s="131">
        <f t="shared" si="19"/>
        <v>-13775.604095135039</v>
      </c>
      <c r="T97" s="131">
        <f t="shared" si="19"/>
        <v>-21575.096690801118</v>
      </c>
      <c r="U97" s="131">
        <f t="shared" si="19"/>
        <v>-13237.62373847655</v>
      </c>
      <c r="V97" s="131">
        <f t="shared" si="19"/>
        <v>6370.2290186009077</v>
      </c>
      <c r="W97" s="131">
        <f t="shared" si="19"/>
        <v>21878.464759236835</v>
      </c>
      <c r="X97" s="131">
        <f t="shared" si="19"/>
        <v>36772.546523899007</v>
      </c>
      <c r="Y97" s="131">
        <f t="shared" si="19"/>
        <v>51070.666356889124</v>
      </c>
      <c r="Z97" s="131">
        <f t="shared" si="19"/>
        <v>64790.537627084443</v>
      </c>
      <c r="AA97" s="131">
        <f t="shared" si="19"/>
        <v>77949.406832648558</v>
      </c>
      <c r="AB97" s="131">
        <f t="shared" si="19"/>
        <v>90564.065126305475</v>
      </c>
      <c r="AC97" s="131">
        <f t="shared" si="19"/>
        <v>102650.85956760854</v>
      </c>
      <c r="AD97" s="131">
        <f t="shared" si="19"/>
        <v>120319.81329492672</v>
      </c>
      <c r="AE97" s="131">
        <f t="shared" si="19"/>
        <v>131954.62301863829</v>
      </c>
      <c r="AF97" s="131">
        <f t="shared" si="19"/>
        <v>143083.7374762508</v>
      </c>
      <c r="AG97" s="131">
        <f t="shared" si="19"/>
        <v>153722.57732678918</v>
      </c>
      <c r="AH97" s="131">
        <f t="shared" si="19"/>
        <v>163886.15168133116</v>
      </c>
      <c r="AI97" s="131">
        <f t="shared" si="19"/>
        <v>173589.06833791622</v>
      </c>
      <c r="AJ97" s="131">
        <f t="shared" si="19"/>
        <v>182845.54377282763</v>
      </c>
      <c r="AK97" s="131">
        <f t="shared" si="19"/>
        <v>187526.1562710579</v>
      </c>
      <c r="AL97" s="131">
        <f t="shared" si="19"/>
        <v>183827.94906784393</v>
      </c>
      <c r="AM97" s="131">
        <f t="shared" si="19"/>
        <v>180202.67428531122</v>
      </c>
      <c r="AN97" s="131">
        <f t="shared" si="19"/>
        <v>176648.89362168434</v>
      </c>
      <c r="AO97" s="131">
        <f t="shared" si="19"/>
        <v>173165.19713996685</v>
      </c>
    </row>
    <row r="98" spans="1:41" s="14" customFormat="1" ht="15" hidden="1" customHeight="1" outlineLevel="1" x14ac:dyDescent="0.55000000000000004">
      <c r="A98" s="30"/>
      <c r="D98" s="22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</row>
    <row r="99" spans="1:41" s="14" customFormat="1" ht="15" hidden="1" customHeight="1" outlineLevel="1" x14ac:dyDescent="0.55000000000000004">
      <c r="A99" s="30"/>
      <c r="B99" s="165" t="s">
        <v>247</v>
      </c>
      <c r="C99" s="165" t="s">
        <v>259</v>
      </c>
      <c r="D99" s="165" t="s">
        <v>258</v>
      </c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</row>
    <row r="100" spans="1:41" s="14" customFormat="1" ht="15" hidden="1" customHeight="1" outlineLevel="1" x14ac:dyDescent="0.55000000000000004">
      <c r="A100" s="30"/>
      <c r="B100" s="146" t="s">
        <v>248</v>
      </c>
      <c r="C100" s="140">
        <f t="shared" ref="C100:C110" si="20">E75</f>
        <v>7.0000000000000007E-2</v>
      </c>
      <c r="D100" s="144">
        <f>SUM(E87:AO87)/1000</f>
        <v>1604.9149129602413</v>
      </c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</row>
    <row r="101" spans="1:41" s="14" customFormat="1" ht="15" hidden="1" customHeight="1" outlineLevel="1" x14ac:dyDescent="0.55000000000000004">
      <c r="A101" s="30"/>
      <c r="B101" s="146" t="s">
        <v>249</v>
      </c>
      <c r="C101" s="140">
        <f t="shared" si="20"/>
        <v>9.0000000000000011E-2</v>
      </c>
      <c r="D101" s="144">
        <f t="shared" ref="D101:D110" si="21">SUM(E88:AO88)/1000</f>
        <v>1451.7405626477732</v>
      </c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</row>
    <row r="102" spans="1:41" s="14" customFormat="1" ht="15" hidden="1" customHeight="1" outlineLevel="1" x14ac:dyDescent="0.55000000000000004">
      <c r="A102" s="30"/>
      <c r="B102" s="146" t="s">
        <v>250</v>
      </c>
      <c r="C102" s="140">
        <f t="shared" si="20"/>
        <v>0.11000000000000001</v>
      </c>
      <c r="D102" s="144">
        <f t="shared" si="21"/>
        <v>1308.4693510696557</v>
      </c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</row>
    <row r="103" spans="1:41" s="14" customFormat="1" ht="15" hidden="1" customHeight="1" outlineLevel="1" x14ac:dyDescent="0.55000000000000004">
      <c r="A103" s="30"/>
      <c r="B103" s="146" t="s">
        <v>251</v>
      </c>
      <c r="C103" s="140">
        <f t="shared" si="20"/>
        <v>0.13</v>
      </c>
      <c r="D103" s="144">
        <f t="shared" si="21"/>
        <v>1174.3042808289008</v>
      </c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</row>
    <row r="104" spans="1:41" s="14" customFormat="1" ht="15" hidden="1" customHeight="1" outlineLevel="1" x14ac:dyDescent="0.55000000000000004">
      <c r="A104" s="30"/>
      <c r="B104" s="146" t="s">
        <v>252</v>
      </c>
      <c r="C104" s="140">
        <f t="shared" si="20"/>
        <v>0.15000000000000002</v>
      </c>
      <c r="D104" s="144">
        <f t="shared" si="21"/>
        <v>1048.5250966036749</v>
      </c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</row>
    <row r="105" spans="1:41" s="14" customFormat="1" ht="15" hidden="1" customHeight="1" outlineLevel="1" x14ac:dyDescent="0.55000000000000004">
      <c r="A105" s="30"/>
      <c r="B105" s="147">
        <v>0</v>
      </c>
      <c r="C105" s="141">
        <f t="shared" si="20"/>
        <v>0.17280015013599256</v>
      </c>
      <c r="D105" s="145">
        <f t="shared" si="21"/>
        <v>851.57773926115317</v>
      </c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</row>
    <row r="106" spans="1:41" s="14" customFormat="1" ht="15" hidden="1" customHeight="1" outlineLevel="1" x14ac:dyDescent="0.55000000000000004">
      <c r="A106" s="30"/>
      <c r="B106" s="146" t="s">
        <v>253</v>
      </c>
      <c r="C106" s="140">
        <f t="shared" si="20"/>
        <v>0.19</v>
      </c>
      <c r="D106" s="144">
        <f t="shared" si="21"/>
        <v>819.5767477689169</v>
      </c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</row>
    <row r="107" spans="1:41" s="14" customFormat="1" ht="15" hidden="1" customHeight="1" outlineLevel="1" x14ac:dyDescent="0.55000000000000004">
      <c r="A107" s="30"/>
      <c r="B107" s="146" t="s">
        <v>254</v>
      </c>
      <c r="C107" s="140">
        <f t="shared" si="20"/>
        <v>0.21000000000000002</v>
      </c>
      <c r="D107" s="144">
        <f t="shared" si="21"/>
        <v>715.27893321329475</v>
      </c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</row>
    <row r="108" spans="1:41" s="14" customFormat="1" ht="15" hidden="1" customHeight="1" outlineLevel="1" x14ac:dyDescent="0.55000000000000004">
      <c r="A108" s="30"/>
      <c r="B108" s="146" t="s">
        <v>255</v>
      </c>
      <c r="C108" s="140">
        <f t="shared" si="20"/>
        <v>0.23</v>
      </c>
      <c r="D108" s="144">
        <f t="shared" si="21"/>
        <v>617.09740074779506</v>
      </c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</row>
    <row r="109" spans="1:41" s="14" customFormat="1" ht="15" hidden="1" customHeight="1" outlineLevel="1" x14ac:dyDescent="0.55000000000000004">
      <c r="A109" s="30"/>
      <c r="B109" s="146" t="s">
        <v>256</v>
      </c>
      <c r="C109" s="140">
        <f t="shared" si="20"/>
        <v>0.25</v>
      </c>
      <c r="D109" s="144">
        <f t="shared" si="21"/>
        <v>524.58660511926303</v>
      </c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</row>
    <row r="110" spans="1:41" s="14" customFormat="1" ht="15" hidden="1" customHeight="1" outlineLevel="1" x14ac:dyDescent="0.55000000000000004">
      <c r="A110" s="30"/>
      <c r="B110" s="146" t="s">
        <v>257</v>
      </c>
      <c r="C110" s="140">
        <f t="shared" si="20"/>
        <v>0.27</v>
      </c>
      <c r="D110" s="144">
        <f t="shared" si="21"/>
        <v>437.33986969972563</v>
      </c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</row>
    <row r="111" spans="1:41" s="14" customFormat="1" ht="15" hidden="1" customHeight="1" outlineLevel="1" x14ac:dyDescent="0.55000000000000004">
      <c r="A111" s="30"/>
      <c r="D111" s="22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</row>
    <row r="112" spans="1:41" s="14" customFormat="1" ht="15" customHeight="1" collapsed="1" x14ac:dyDescent="0.55000000000000004">
      <c r="A112" s="30"/>
      <c r="D112" s="22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</row>
    <row r="113" spans="1:41" s="14" customFormat="1" ht="15" customHeight="1" x14ac:dyDescent="0.55000000000000004">
      <c r="A113" s="30"/>
      <c r="D113" s="22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</row>
    <row r="114" spans="1:41" s="14" customFormat="1" ht="15" customHeight="1" x14ac:dyDescent="0.55000000000000004">
      <c r="A114" s="30"/>
      <c r="D114" s="22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</row>
    <row r="115" spans="1:41" s="14" customFormat="1" ht="15" customHeight="1" x14ac:dyDescent="0.55000000000000004">
      <c r="A115" s="30"/>
      <c r="D115" s="22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</row>
    <row r="116" spans="1:41" s="14" customFormat="1" ht="15" customHeight="1" x14ac:dyDescent="0.55000000000000004">
      <c r="A116" s="30"/>
      <c r="D116" s="22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</row>
    <row r="117" spans="1:41" s="14" customFormat="1" ht="15" customHeight="1" x14ac:dyDescent="0.55000000000000004">
      <c r="A117" s="30"/>
      <c r="D117" s="22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</row>
    <row r="118" spans="1:41" s="14" customFormat="1" ht="15" customHeight="1" x14ac:dyDescent="0.55000000000000004">
      <c r="A118" s="30"/>
      <c r="D118" s="22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</row>
    <row r="119" spans="1:41" s="14" customFormat="1" ht="15" customHeight="1" x14ac:dyDescent="0.55000000000000004">
      <c r="A119" s="30"/>
      <c r="D119" s="22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</row>
    <row r="120" spans="1:41" s="14" customFormat="1" ht="15" customHeight="1" x14ac:dyDescent="0.55000000000000004">
      <c r="A120" s="30"/>
      <c r="D120" s="22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</row>
    <row r="121" spans="1:41" s="14" customFormat="1" ht="15" customHeight="1" x14ac:dyDescent="0.55000000000000004">
      <c r="A121" s="30"/>
      <c r="D121" s="22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</row>
    <row r="122" spans="1:41" s="14" customFormat="1" ht="15" customHeight="1" x14ac:dyDescent="0.55000000000000004">
      <c r="A122" s="30"/>
      <c r="D122" s="22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</row>
    <row r="123" spans="1:41" s="14" customFormat="1" ht="15" customHeight="1" x14ac:dyDescent="0.55000000000000004">
      <c r="A123" s="30"/>
      <c r="D123" s="22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</row>
    <row r="124" spans="1:41" s="14" customFormat="1" ht="15" customHeight="1" x14ac:dyDescent="0.55000000000000004">
      <c r="A124" s="30"/>
      <c r="D124" s="22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</row>
    <row r="125" spans="1:41" s="14" customFormat="1" ht="15" customHeight="1" x14ac:dyDescent="0.55000000000000004">
      <c r="A125" s="30"/>
      <c r="D125" s="22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</row>
    <row r="126" spans="1:41" s="14" customFormat="1" ht="15" customHeight="1" x14ac:dyDescent="0.55000000000000004">
      <c r="A126" s="30"/>
      <c r="D126" s="22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</row>
    <row r="127" spans="1:41" s="14" customFormat="1" ht="15" customHeight="1" x14ac:dyDescent="0.55000000000000004">
      <c r="A127" s="30"/>
      <c r="D127" s="22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</row>
    <row r="128" spans="1:41" s="14" customFormat="1" ht="15" customHeight="1" x14ac:dyDescent="0.55000000000000004">
      <c r="A128" s="30"/>
      <c r="D128" s="22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</row>
    <row r="129" spans="1:41" s="14" customFormat="1" ht="15" customHeight="1" x14ac:dyDescent="0.55000000000000004">
      <c r="A129" s="30"/>
      <c r="D129" s="22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</row>
    <row r="130" spans="1:41" s="14" customFormat="1" ht="15" customHeight="1" x14ac:dyDescent="0.55000000000000004">
      <c r="A130" s="30"/>
      <c r="D130" s="22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</row>
    <row r="131" spans="1:41" s="14" customFormat="1" ht="15" customHeight="1" x14ac:dyDescent="0.55000000000000004">
      <c r="A131" s="30"/>
      <c r="D131" s="22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</row>
    <row r="132" spans="1:41" s="14" customFormat="1" ht="15" customHeight="1" x14ac:dyDescent="0.55000000000000004">
      <c r="A132" s="30"/>
      <c r="D132" s="22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</row>
    <row r="133" spans="1:41" s="14" customFormat="1" ht="15" customHeight="1" x14ac:dyDescent="0.55000000000000004">
      <c r="A133" s="30"/>
      <c r="D133" s="22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</row>
    <row r="134" spans="1:41" s="14" customFormat="1" ht="15" customHeight="1" x14ac:dyDescent="0.55000000000000004">
      <c r="A134" s="30"/>
      <c r="D134" s="22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</row>
    <row r="135" spans="1:41" s="14" customFormat="1" ht="15" customHeight="1" x14ac:dyDescent="0.55000000000000004">
      <c r="A135" s="30"/>
      <c r="D135" s="22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</row>
    <row r="136" spans="1:41" s="14" customFormat="1" ht="15" customHeight="1" x14ac:dyDescent="0.55000000000000004">
      <c r="A136" s="30"/>
      <c r="D136" s="22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</row>
    <row r="137" spans="1:41" s="14" customFormat="1" ht="15" customHeight="1" x14ac:dyDescent="0.55000000000000004">
      <c r="A137" s="30"/>
      <c r="D137" s="22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</row>
    <row r="138" spans="1:41" s="14" customFormat="1" ht="15" customHeight="1" x14ac:dyDescent="0.55000000000000004">
      <c r="A138" s="30"/>
      <c r="D138" s="22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</row>
    <row r="139" spans="1:41" s="14" customFormat="1" ht="15" customHeight="1" x14ac:dyDescent="0.55000000000000004">
      <c r="A139" s="30"/>
      <c r="D139" s="22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</row>
    <row r="140" spans="1:41" s="14" customFormat="1" ht="15" customHeight="1" x14ac:dyDescent="0.55000000000000004">
      <c r="A140" s="30"/>
      <c r="D140" s="22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</row>
    <row r="141" spans="1:41" s="14" customFormat="1" ht="15" customHeight="1" x14ac:dyDescent="0.55000000000000004">
      <c r="A141" s="30"/>
      <c r="D141" s="22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</row>
    <row r="142" spans="1:41" s="14" customFormat="1" ht="15" customHeight="1" x14ac:dyDescent="0.55000000000000004">
      <c r="A142" s="30"/>
      <c r="D142" s="22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</row>
    <row r="143" spans="1:41" s="14" customFormat="1" ht="15" customHeight="1" x14ac:dyDescent="0.55000000000000004">
      <c r="A143" s="30"/>
      <c r="D143" s="22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</row>
    <row r="144" spans="1:41" s="14" customFormat="1" ht="15" customHeight="1" x14ac:dyDescent="0.55000000000000004">
      <c r="A144" s="30"/>
      <c r="D144" s="22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</row>
    <row r="145" spans="1:41" s="14" customFormat="1" ht="15" customHeight="1" x14ac:dyDescent="0.55000000000000004">
      <c r="A145" s="30"/>
      <c r="D145" s="22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</row>
    <row r="146" spans="1:41" s="14" customFormat="1" ht="15" customHeight="1" x14ac:dyDescent="0.55000000000000004">
      <c r="A146" s="30"/>
      <c r="D146" s="22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</row>
    <row r="147" spans="1:41" s="14" customFormat="1" ht="15" customHeight="1" x14ac:dyDescent="0.55000000000000004">
      <c r="A147" s="30"/>
      <c r="D147" s="22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</row>
    <row r="148" spans="1:41" s="14" customFormat="1" ht="15" customHeight="1" x14ac:dyDescent="0.55000000000000004">
      <c r="A148" s="30"/>
      <c r="D148" s="22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</row>
    <row r="149" spans="1:41" s="14" customFormat="1" ht="15" customHeight="1" x14ac:dyDescent="0.55000000000000004">
      <c r="A149" s="30"/>
      <c r="D149" s="22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</row>
    <row r="150" spans="1:41" s="14" customFormat="1" ht="15" customHeight="1" x14ac:dyDescent="0.55000000000000004">
      <c r="A150" s="30"/>
      <c r="D150" s="22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</row>
    <row r="151" spans="1:41" s="14" customFormat="1" ht="15" customHeight="1" x14ac:dyDescent="0.55000000000000004">
      <c r="A151" s="30"/>
      <c r="D151" s="22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</row>
    <row r="152" spans="1:41" s="14" customFormat="1" ht="15" customHeight="1" x14ac:dyDescent="0.55000000000000004">
      <c r="A152" s="30"/>
      <c r="D152" s="22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</row>
    <row r="153" spans="1:41" s="14" customFormat="1" ht="15" customHeight="1" x14ac:dyDescent="0.55000000000000004">
      <c r="A153" s="30"/>
      <c r="D153" s="22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</row>
    <row r="154" spans="1:41" s="14" customFormat="1" ht="15" customHeight="1" x14ac:dyDescent="0.55000000000000004">
      <c r="A154" s="30"/>
      <c r="D154" s="22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</row>
    <row r="155" spans="1:41" s="14" customFormat="1" ht="15" customHeight="1" x14ac:dyDescent="0.55000000000000004">
      <c r="A155" s="30"/>
      <c r="D155" s="22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</row>
    <row r="156" spans="1:41" s="14" customFormat="1" ht="15" customHeight="1" x14ac:dyDescent="0.55000000000000004">
      <c r="A156" s="30"/>
      <c r="D156" s="22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</row>
    <row r="157" spans="1:41" s="14" customFormat="1" ht="15" customHeight="1" x14ac:dyDescent="0.55000000000000004">
      <c r="A157" s="30"/>
      <c r="D157" s="22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</row>
    <row r="158" spans="1:41" s="14" customFormat="1" ht="15" customHeight="1" x14ac:dyDescent="0.55000000000000004">
      <c r="A158" s="30"/>
      <c r="D158" s="22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</row>
    <row r="159" spans="1:41" s="14" customFormat="1" ht="15" customHeight="1" x14ac:dyDescent="0.55000000000000004">
      <c r="A159" s="30"/>
      <c r="D159" s="22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</row>
    <row r="160" spans="1:41" s="14" customFormat="1" ht="15" customHeight="1" x14ac:dyDescent="0.55000000000000004">
      <c r="A160" s="30"/>
      <c r="D160" s="22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</row>
    <row r="161" spans="1:41" s="14" customFormat="1" ht="15" customHeight="1" x14ac:dyDescent="0.55000000000000004">
      <c r="A161" s="30"/>
      <c r="D161" s="22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</row>
    <row r="162" spans="1:41" s="14" customFormat="1" ht="15" customHeight="1" x14ac:dyDescent="0.55000000000000004">
      <c r="A162" s="30"/>
      <c r="D162" s="22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</row>
    <row r="163" spans="1:41" s="14" customFormat="1" ht="15" customHeight="1" x14ac:dyDescent="0.55000000000000004">
      <c r="A163" s="30"/>
      <c r="D163" s="22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</row>
    <row r="164" spans="1:41" s="14" customFormat="1" ht="15" customHeight="1" x14ac:dyDescent="0.55000000000000004">
      <c r="A164" s="30"/>
      <c r="D164" s="22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</row>
    <row r="165" spans="1:41" s="14" customFormat="1" ht="15" customHeight="1" x14ac:dyDescent="0.55000000000000004">
      <c r="A165" s="30"/>
      <c r="D165" s="22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</row>
    <row r="166" spans="1:41" s="14" customFormat="1" ht="15" customHeight="1" x14ac:dyDescent="0.55000000000000004">
      <c r="A166" s="30"/>
      <c r="D166" s="22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</row>
    <row r="167" spans="1:41" s="14" customFormat="1" ht="15" customHeight="1" x14ac:dyDescent="0.55000000000000004">
      <c r="A167" s="30"/>
      <c r="D167" s="22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</row>
    <row r="168" spans="1:41" s="14" customFormat="1" ht="15" customHeight="1" x14ac:dyDescent="0.55000000000000004">
      <c r="A168" s="30"/>
      <c r="D168" s="22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</row>
    <row r="169" spans="1:41" s="14" customFormat="1" ht="15" customHeight="1" x14ac:dyDescent="0.55000000000000004">
      <c r="A169" s="30"/>
      <c r="D169" s="22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</row>
    <row r="170" spans="1:41" s="14" customFormat="1" ht="15" customHeight="1" x14ac:dyDescent="0.55000000000000004">
      <c r="A170" s="30"/>
      <c r="D170" s="22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</row>
    <row r="171" spans="1:41" s="14" customFormat="1" ht="15" customHeight="1" x14ac:dyDescent="0.55000000000000004">
      <c r="A171" s="30"/>
      <c r="D171" s="22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</row>
    <row r="172" spans="1:41" s="14" customFormat="1" ht="15" customHeight="1" x14ac:dyDescent="0.55000000000000004">
      <c r="A172" s="30"/>
      <c r="D172" s="22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</row>
    <row r="173" spans="1:41" s="14" customFormat="1" ht="15" customHeight="1" x14ac:dyDescent="0.55000000000000004">
      <c r="A173" s="30"/>
      <c r="D173" s="22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</row>
    <row r="174" spans="1:41" s="14" customFormat="1" ht="15" customHeight="1" x14ac:dyDescent="0.55000000000000004">
      <c r="A174" s="30"/>
      <c r="D174" s="22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</row>
    <row r="175" spans="1:41" s="14" customFormat="1" ht="15" customHeight="1" x14ac:dyDescent="0.55000000000000004">
      <c r="A175" s="30"/>
      <c r="D175" s="22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</row>
    <row r="176" spans="1:41" s="14" customFormat="1" ht="15" customHeight="1" x14ac:dyDescent="0.55000000000000004">
      <c r="A176" s="30"/>
      <c r="D176" s="22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</row>
    <row r="177" spans="1:41" s="14" customFormat="1" ht="15" customHeight="1" x14ac:dyDescent="0.55000000000000004">
      <c r="A177" s="30"/>
      <c r="D177" s="22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</row>
    <row r="178" spans="1:41" s="14" customFormat="1" ht="15" customHeight="1" x14ac:dyDescent="0.55000000000000004">
      <c r="A178" s="30"/>
      <c r="D178" s="22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</row>
    <row r="179" spans="1:41" s="14" customFormat="1" ht="15" customHeight="1" x14ac:dyDescent="0.55000000000000004">
      <c r="A179" s="30"/>
      <c r="D179" s="22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</row>
    <row r="180" spans="1:41" s="14" customFormat="1" ht="15" customHeight="1" x14ac:dyDescent="0.55000000000000004">
      <c r="A180" s="30"/>
      <c r="D180" s="22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</row>
    <row r="181" spans="1:41" s="14" customFormat="1" ht="15" customHeight="1" x14ac:dyDescent="0.55000000000000004">
      <c r="A181" s="30"/>
      <c r="D181" s="22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</row>
    <row r="182" spans="1:41" s="14" customFormat="1" ht="15" customHeight="1" x14ac:dyDescent="0.55000000000000004">
      <c r="A182" s="30"/>
      <c r="D182" s="22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</row>
    <row r="183" spans="1:41" s="14" customFormat="1" ht="15" customHeight="1" x14ac:dyDescent="0.55000000000000004">
      <c r="A183" s="30"/>
      <c r="D183" s="22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</row>
    <row r="184" spans="1:41" s="14" customFormat="1" ht="15" customHeight="1" x14ac:dyDescent="0.55000000000000004">
      <c r="A184" s="30"/>
      <c r="D184" s="22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</row>
    <row r="185" spans="1:41" s="14" customFormat="1" ht="15" customHeight="1" x14ac:dyDescent="0.55000000000000004">
      <c r="A185" s="30"/>
      <c r="D185" s="22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</row>
    <row r="186" spans="1:41" s="14" customFormat="1" ht="15" customHeight="1" x14ac:dyDescent="0.55000000000000004">
      <c r="A186" s="30"/>
      <c r="D186" s="22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</row>
    <row r="187" spans="1:41" s="14" customFormat="1" ht="15" customHeight="1" x14ac:dyDescent="0.55000000000000004">
      <c r="A187" s="30"/>
      <c r="D187" s="22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</row>
    <row r="188" spans="1:41" s="14" customFormat="1" ht="15" customHeight="1" x14ac:dyDescent="0.55000000000000004">
      <c r="A188" s="30"/>
      <c r="D188" s="22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</row>
    <row r="189" spans="1:41" s="14" customFormat="1" ht="15" customHeight="1" x14ac:dyDescent="0.55000000000000004">
      <c r="A189" s="30"/>
      <c r="D189" s="22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</row>
    <row r="190" spans="1:41" s="14" customFormat="1" ht="15" customHeight="1" x14ac:dyDescent="0.55000000000000004">
      <c r="A190" s="30"/>
      <c r="D190" s="22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</row>
    <row r="191" spans="1:41" s="14" customFormat="1" ht="15" customHeight="1" x14ac:dyDescent="0.55000000000000004">
      <c r="A191" s="30"/>
      <c r="D191" s="22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</row>
    <row r="192" spans="1:41" s="14" customFormat="1" ht="15" customHeight="1" x14ac:dyDescent="0.55000000000000004">
      <c r="A192" s="30"/>
      <c r="D192" s="22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</row>
    <row r="193" spans="1:41" s="14" customFormat="1" ht="15" customHeight="1" x14ac:dyDescent="0.55000000000000004">
      <c r="A193" s="30"/>
      <c r="D193" s="22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</row>
    <row r="194" spans="1:41" s="14" customFormat="1" ht="15" customHeight="1" x14ac:dyDescent="0.55000000000000004">
      <c r="A194" s="30"/>
      <c r="D194" s="22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</row>
    <row r="195" spans="1:41" s="14" customFormat="1" ht="15" customHeight="1" x14ac:dyDescent="0.55000000000000004">
      <c r="A195" s="30"/>
      <c r="D195" s="22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</row>
    <row r="196" spans="1:41" s="14" customFormat="1" ht="15" customHeight="1" x14ac:dyDescent="0.55000000000000004">
      <c r="A196" s="30"/>
      <c r="D196" s="22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</row>
    <row r="197" spans="1:41" s="14" customFormat="1" ht="15" customHeight="1" x14ac:dyDescent="0.55000000000000004">
      <c r="A197" s="30"/>
      <c r="D197" s="22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</row>
    <row r="198" spans="1:41" s="14" customFormat="1" ht="15" customHeight="1" x14ac:dyDescent="0.55000000000000004">
      <c r="A198" s="30"/>
      <c r="D198" s="22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</row>
    <row r="199" spans="1:41" s="14" customFormat="1" ht="15" customHeight="1" x14ac:dyDescent="0.55000000000000004">
      <c r="A199" s="30"/>
      <c r="D199" s="22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</row>
    <row r="200" spans="1:41" s="14" customFormat="1" ht="15" customHeight="1" x14ac:dyDescent="0.55000000000000004">
      <c r="A200" s="30"/>
      <c r="D200" s="22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</row>
    <row r="201" spans="1:41" s="14" customFormat="1" ht="15" customHeight="1" x14ac:dyDescent="0.55000000000000004">
      <c r="A201" s="30"/>
      <c r="D201" s="22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</row>
    <row r="202" spans="1:41" s="14" customFormat="1" ht="15" customHeight="1" x14ac:dyDescent="0.55000000000000004">
      <c r="A202" s="30"/>
      <c r="D202" s="22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</row>
    <row r="203" spans="1:41" s="14" customFormat="1" ht="15" customHeight="1" x14ac:dyDescent="0.55000000000000004">
      <c r="A203" s="30"/>
      <c r="D203" s="22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</row>
    <row r="204" spans="1:41" s="14" customFormat="1" ht="15" customHeight="1" x14ac:dyDescent="0.55000000000000004">
      <c r="A204" s="30"/>
      <c r="D204" s="22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</row>
    <row r="205" spans="1:41" s="14" customFormat="1" ht="15" customHeight="1" x14ac:dyDescent="0.55000000000000004">
      <c r="A205" s="30"/>
      <c r="D205" s="22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</row>
    <row r="206" spans="1:41" s="14" customFormat="1" ht="15" customHeight="1" x14ac:dyDescent="0.55000000000000004">
      <c r="A206" s="30"/>
      <c r="D206" s="22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</row>
    <row r="207" spans="1:41" s="14" customFormat="1" ht="15" customHeight="1" x14ac:dyDescent="0.55000000000000004">
      <c r="A207" s="30"/>
      <c r="D207" s="22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</row>
    <row r="208" spans="1:41" s="14" customFormat="1" ht="15" customHeight="1" x14ac:dyDescent="0.55000000000000004">
      <c r="A208" s="30"/>
      <c r="D208" s="22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</row>
    <row r="209" spans="1:41" s="14" customFormat="1" ht="15" customHeight="1" x14ac:dyDescent="0.55000000000000004">
      <c r="A209" s="30"/>
      <c r="D209" s="22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</row>
    <row r="210" spans="1:41" s="14" customFormat="1" ht="15" customHeight="1" x14ac:dyDescent="0.55000000000000004">
      <c r="A210" s="30"/>
      <c r="D210" s="22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</row>
    <row r="211" spans="1:41" s="14" customFormat="1" ht="15" customHeight="1" x14ac:dyDescent="0.55000000000000004">
      <c r="A211" s="30"/>
      <c r="D211" s="22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</row>
    <row r="212" spans="1:41" s="14" customFormat="1" ht="15" customHeight="1" x14ac:dyDescent="0.55000000000000004">
      <c r="A212" s="30"/>
      <c r="D212" s="22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</row>
    <row r="213" spans="1:41" s="14" customFormat="1" ht="15" customHeight="1" x14ac:dyDescent="0.55000000000000004">
      <c r="A213" s="30"/>
      <c r="D213" s="22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</row>
    <row r="214" spans="1:41" s="14" customFormat="1" ht="15" customHeight="1" x14ac:dyDescent="0.55000000000000004">
      <c r="A214" s="30"/>
      <c r="D214" s="22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</row>
    <row r="215" spans="1:41" s="14" customFormat="1" ht="15" customHeight="1" x14ac:dyDescent="0.55000000000000004">
      <c r="A215" s="30"/>
      <c r="D215" s="22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</row>
    <row r="216" spans="1:41" s="14" customFormat="1" ht="15" customHeight="1" x14ac:dyDescent="0.55000000000000004">
      <c r="A216" s="30"/>
      <c r="D216" s="22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</row>
    <row r="217" spans="1:41" s="14" customFormat="1" ht="15" customHeight="1" x14ac:dyDescent="0.55000000000000004">
      <c r="A217" s="30"/>
      <c r="D217" s="22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</row>
    <row r="218" spans="1:41" s="14" customFormat="1" ht="15" customHeight="1" x14ac:dyDescent="0.55000000000000004">
      <c r="A218" s="30"/>
      <c r="D218" s="22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</row>
    <row r="219" spans="1:41" s="14" customFormat="1" ht="15" customHeight="1" x14ac:dyDescent="0.55000000000000004">
      <c r="A219" s="30"/>
      <c r="D219" s="22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</row>
    <row r="220" spans="1:41" s="14" customFormat="1" ht="15" customHeight="1" x14ac:dyDescent="0.55000000000000004">
      <c r="A220" s="30"/>
      <c r="D220" s="22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</row>
    <row r="221" spans="1:41" s="14" customFormat="1" ht="15" customHeight="1" x14ac:dyDescent="0.55000000000000004">
      <c r="A221" s="30"/>
      <c r="D221" s="22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</row>
    <row r="222" spans="1:41" s="14" customFormat="1" ht="15" customHeight="1" x14ac:dyDescent="0.55000000000000004">
      <c r="A222" s="30"/>
      <c r="D222" s="22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</row>
    <row r="223" spans="1:41" s="14" customFormat="1" ht="15" customHeight="1" x14ac:dyDescent="0.55000000000000004">
      <c r="A223" s="30"/>
      <c r="D223" s="22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</row>
    <row r="224" spans="1:41" s="14" customFormat="1" ht="15" customHeight="1" x14ac:dyDescent="0.55000000000000004">
      <c r="A224" s="30"/>
      <c r="D224" s="22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</row>
    <row r="225" spans="1:41" s="14" customFormat="1" ht="15" customHeight="1" x14ac:dyDescent="0.55000000000000004">
      <c r="A225" s="30"/>
      <c r="D225" s="22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</row>
    <row r="226" spans="1:41" s="14" customFormat="1" ht="15" customHeight="1" x14ac:dyDescent="0.55000000000000004">
      <c r="A226" s="30"/>
      <c r="D226" s="22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</row>
    <row r="227" spans="1:41" s="14" customFormat="1" ht="15" customHeight="1" x14ac:dyDescent="0.55000000000000004">
      <c r="A227" s="30"/>
      <c r="D227" s="22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</row>
    <row r="228" spans="1:41" s="14" customFormat="1" ht="15" customHeight="1" x14ac:dyDescent="0.55000000000000004">
      <c r="A228" s="30"/>
      <c r="D228" s="22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</row>
    <row r="229" spans="1:41" s="14" customFormat="1" ht="15" customHeight="1" x14ac:dyDescent="0.55000000000000004">
      <c r="A229" s="30"/>
      <c r="D229" s="22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</row>
    <row r="230" spans="1:41" s="14" customFormat="1" ht="15" customHeight="1" x14ac:dyDescent="0.55000000000000004">
      <c r="A230" s="30"/>
      <c r="D230" s="22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</row>
    <row r="231" spans="1:41" s="14" customFormat="1" ht="15" customHeight="1" x14ac:dyDescent="0.55000000000000004">
      <c r="A231" s="30"/>
      <c r="D231" s="22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</row>
    <row r="232" spans="1:41" s="14" customFormat="1" ht="15" customHeight="1" x14ac:dyDescent="0.55000000000000004">
      <c r="A232" s="30"/>
      <c r="D232" s="22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</row>
    <row r="233" spans="1:41" s="14" customFormat="1" ht="15" customHeight="1" x14ac:dyDescent="0.55000000000000004">
      <c r="A233" s="30"/>
      <c r="D233" s="22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</row>
    <row r="234" spans="1:41" s="14" customFormat="1" ht="15" customHeight="1" x14ac:dyDescent="0.55000000000000004">
      <c r="A234" s="30"/>
      <c r="D234" s="22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</row>
    <row r="235" spans="1:41" s="14" customFormat="1" ht="15" customHeight="1" x14ac:dyDescent="0.55000000000000004">
      <c r="A235" s="30"/>
      <c r="D235" s="22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</row>
    <row r="236" spans="1:41" s="14" customFormat="1" ht="15" customHeight="1" x14ac:dyDescent="0.55000000000000004">
      <c r="A236" s="30"/>
      <c r="D236" s="22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</row>
    <row r="237" spans="1:41" s="14" customFormat="1" ht="15" customHeight="1" x14ac:dyDescent="0.55000000000000004">
      <c r="A237" s="30"/>
      <c r="D237" s="22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</row>
    <row r="238" spans="1:41" s="14" customFormat="1" ht="15" customHeight="1" x14ac:dyDescent="0.55000000000000004">
      <c r="A238" s="30"/>
      <c r="D238" s="22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</row>
    <row r="239" spans="1:41" s="14" customFormat="1" ht="15" customHeight="1" x14ac:dyDescent="0.55000000000000004">
      <c r="A239" s="30"/>
      <c r="D239" s="22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</row>
    <row r="240" spans="1:41" s="14" customFormat="1" ht="15" customHeight="1" x14ac:dyDescent="0.55000000000000004">
      <c r="A240" s="30"/>
      <c r="D240" s="22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</row>
    <row r="241" spans="1:41" s="14" customFormat="1" ht="15" customHeight="1" x14ac:dyDescent="0.55000000000000004">
      <c r="A241" s="30"/>
      <c r="D241" s="22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</row>
    <row r="242" spans="1:41" s="14" customFormat="1" ht="15" customHeight="1" x14ac:dyDescent="0.55000000000000004">
      <c r="A242" s="30"/>
      <c r="D242" s="22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</row>
    <row r="243" spans="1:41" s="14" customFormat="1" ht="15" customHeight="1" x14ac:dyDescent="0.55000000000000004">
      <c r="A243" s="30"/>
      <c r="D243" s="22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</row>
    <row r="244" spans="1:41" s="14" customFormat="1" ht="15" customHeight="1" x14ac:dyDescent="0.55000000000000004">
      <c r="A244" s="30"/>
      <c r="D244" s="22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</row>
    <row r="245" spans="1:41" s="14" customFormat="1" ht="15" customHeight="1" x14ac:dyDescent="0.55000000000000004">
      <c r="A245" s="30"/>
      <c r="D245" s="22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</row>
    <row r="246" spans="1:41" s="14" customFormat="1" ht="15" customHeight="1" x14ac:dyDescent="0.55000000000000004">
      <c r="A246" s="30"/>
      <c r="D246" s="22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</row>
    <row r="247" spans="1:41" s="14" customFormat="1" ht="15" customHeight="1" x14ac:dyDescent="0.55000000000000004">
      <c r="A247" s="30"/>
      <c r="D247" s="22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</row>
    <row r="248" spans="1:41" s="14" customFormat="1" ht="15" customHeight="1" x14ac:dyDescent="0.55000000000000004">
      <c r="A248" s="30"/>
      <c r="D248" s="22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</row>
    <row r="249" spans="1:41" s="14" customFormat="1" ht="15" customHeight="1" x14ac:dyDescent="0.55000000000000004">
      <c r="A249" s="30"/>
      <c r="D249" s="22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</row>
    <row r="250" spans="1:41" s="14" customFormat="1" ht="15" customHeight="1" x14ac:dyDescent="0.55000000000000004">
      <c r="A250" s="30"/>
      <c r="D250" s="22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</row>
    <row r="251" spans="1:41" s="14" customFormat="1" ht="15" customHeight="1" x14ac:dyDescent="0.55000000000000004">
      <c r="A251" s="30"/>
      <c r="D251" s="22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</row>
    <row r="252" spans="1:41" s="14" customFormat="1" ht="15" customHeight="1" x14ac:dyDescent="0.55000000000000004">
      <c r="A252" s="30"/>
      <c r="D252" s="22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</row>
    <row r="253" spans="1:41" s="14" customFormat="1" ht="15" customHeight="1" x14ac:dyDescent="0.55000000000000004">
      <c r="A253" s="30"/>
      <c r="D253" s="22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</row>
    <row r="254" spans="1:41" s="14" customFormat="1" ht="15" customHeight="1" x14ac:dyDescent="0.55000000000000004">
      <c r="A254" s="30"/>
      <c r="D254" s="22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</row>
    <row r="255" spans="1:41" s="14" customFormat="1" ht="15" customHeight="1" x14ac:dyDescent="0.55000000000000004">
      <c r="A255" s="30"/>
      <c r="D255" s="22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</row>
    <row r="256" spans="1:41" s="14" customFormat="1" ht="15" customHeight="1" x14ac:dyDescent="0.55000000000000004">
      <c r="A256" s="30"/>
      <c r="D256" s="22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4"/>
    </row>
    <row r="257" spans="1:41" s="14" customFormat="1" ht="15" customHeight="1" x14ac:dyDescent="0.55000000000000004">
      <c r="A257" s="30"/>
      <c r="D257" s="22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4"/>
    </row>
    <row r="258" spans="1:41" s="14" customFormat="1" ht="15" customHeight="1" x14ac:dyDescent="0.55000000000000004">
      <c r="A258" s="30"/>
      <c r="D258" s="22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</row>
    <row r="259" spans="1:41" s="14" customFormat="1" ht="15" customHeight="1" x14ac:dyDescent="0.55000000000000004">
      <c r="A259" s="30"/>
      <c r="D259" s="22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</row>
    <row r="260" spans="1:41" s="14" customFormat="1" ht="15" customHeight="1" x14ac:dyDescent="0.55000000000000004">
      <c r="A260" s="30"/>
      <c r="D260" s="22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4"/>
    </row>
    <row r="261" spans="1:41" s="14" customFormat="1" ht="15" customHeight="1" x14ac:dyDescent="0.55000000000000004">
      <c r="A261" s="30"/>
      <c r="D261" s="22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</row>
    <row r="262" spans="1:41" s="14" customFormat="1" ht="15" customHeight="1" x14ac:dyDescent="0.55000000000000004">
      <c r="A262" s="30"/>
      <c r="D262" s="22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</row>
    <row r="263" spans="1:41" s="14" customFormat="1" ht="15" customHeight="1" x14ac:dyDescent="0.55000000000000004">
      <c r="A263" s="30"/>
      <c r="D263" s="22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</row>
    <row r="264" spans="1:41" s="14" customFormat="1" ht="15" customHeight="1" x14ac:dyDescent="0.55000000000000004">
      <c r="A264" s="30"/>
      <c r="D264" s="22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</row>
    <row r="265" spans="1:41" s="14" customFormat="1" ht="15" customHeight="1" x14ac:dyDescent="0.55000000000000004">
      <c r="A265" s="30"/>
      <c r="D265" s="22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</row>
    <row r="266" spans="1:41" s="14" customFormat="1" ht="15" customHeight="1" x14ac:dyDescent="0.55000000000000004">
      <c r="A266" s="30"/>
      <c r="D266" s="22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</row>
    <row r="267" spans="1:41" s="14" customFormat="1" ht="15" customHeight="1" x14ac:dyDescent="0.55000000000000004">
      <c r="A267" s="30"/>
      <c r="D267" s="22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</row>
    <row r="268" spans="1:41" s="14" customFormat="1" ht="15" customHeight="1" x14ac:dyDescent="0.55000000000000004">
      <c r="A268" s="30"/>
      <c r="D268" s="22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</row>
    <row r="269" spans="1:41" s="14" customFormat="1" ht="15" customHeight="1" x14ac:dyDescent="0.55000000000000004">
      <c r="A269" s="30"/>
      <c r="D269" s="22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</row>
    <row r="270" spans="1:41" s="14" customFormat="1" ht="15" customHeight="1" x14ac:dyDescent="0.55000000000000004">
      <c r="A270" s="30"/>
      <c r="D270" s="22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</row>
    <row r="271" spans="1:41" s="14" customFormat="1" ht="15" customHeight="1" x14ac:dyDescent="0.55000000000000004">
      <c r="A271" s="30"/>
      <c r="D271" s="22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</row>
    <row r="272" spans="1:41" s="14" customFormat="1" ht="15" customHeight="1" x14ac:dyDescent="0.55000000000000004">
      <c r="A272" s="30"/>
      <c r="D272" s="22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</row>
    <row r="273" spans="1:41" s="14" customFormat="1" ht="15" customHeight="1" x14ac:dyDescent="0.55000000000000004">
      <c r="A273" s="30"/>
      <c r="D273" s="22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</row>
    <row r="274" spans="1:41" s="14" customFormat="1" ht="15" customHeight="1" x14ac:dyDescent="0.55000000000000004">
      <c r="A274" s="30"/>
      <c r="D274" s="22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</row>
    <row r="275" spans="1:41" s="14" customFormat="1" ht="15" customHeight="1" x14ac:dyDescent="0.55000000000000004">
      <c r="A275" s="30"/>
      <c r="D275" s="22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</row>
    <row r="276" spans="1:41" s="14" customFormat="1" ht="15" customHeight="1" x14ac:dyDescent="0.55000000000000004">
      <c r="A276" s="30"/>
      <c r="D276" s="22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</row>
    <row r="277" spans="1:41" s="14" customFormat="1" ht="15" customHeight="1" x14ac:dyDescent="0.55000000000000004">
      <c r="A277" s="30"/>
      <c r="D277" s="22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</row>
    <row r="278" spans="1:41" s="14" customFormat="1" ht="15" customHeight="1" x14ac:dyDescent="0.55000000000000004">
      <c r="A278" s="30"/>
      <c r="D278" s="22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</row>
    <row r="279" spans="1:41" s="14" customFormat="1" ht="15" customHeight="1" x14ac:dyDescent="0.55000000000000004">
      <c r="A279" s="30"/>
      <c r="D279" s="22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</row>
    <row r="280" spans="1:41" s="14" customFormat="1" ht="15" customHeight="1" x14ac:dyDescent="0.55000000000000004">
      <c r="A280" s="30"/>
      <c r="D280" s="22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</row>
    <row r="281" spans="1:41" s="14" customFormat="1" ht="15" customHeight="1" x14ac:dyDescent="0.55000000000000004">
      <c r="A281" s="30"/>
      <c r="D281" s="22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</row>
    <row r="282" spans="1:41" s="14" customFormat="1" ht="15" customHeight="1" x14ac:dyDescent="0.55000000000000004">
      <c r="A282" s="30"/>
      <c r="D282" s="22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</row>
    <row r="283" spans="1:41" s="14" customFormat="1" ht="15" customHeight="1" x14ac:dyDescent="0.55000000000000004">
      <c r="A283" s="30"/>
      <c r="D283" s="22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</row>
    <row r="284" spans="1:41" s="14" customFormat="1" ht="15" customHeight="1" x14ac:dyDescent="0.55000000000000004">
      <c r="A284" s="30"/>
      <c r="D284" s="22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</row>
    <row r="285" spans="1:41" s="14" customFormat="1" ht="15" customHeight="1" x14ac:dyDescent="0.55000000000000004">
      <c r="A285" s="30"/>
      <c r="D285" s="22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</row>
    <row r="286" spans="1:41" s="14" customFormat="1" ht="15" customHeight="1" x14ac:dyDescent="0.55000000000000004">
      <c r="A286" s="30"/>
      <c r="D286" s="22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</row>
    <row r="287" spans="1:41" s="14" customFormat="1" ht="15" customHeight="1" x14ac:dyDescent="0.55000000000000004">
      <c r="A287" s="30"/>
      <c r="D287" s="22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</row>
    <row r="288" spans="1:41" s="14" customFormat="1" ht="15" customHeight="1" x14ac:dyDescent="0.55000000000000004">
      <c r="A288" s="30"/>
      <c r="D288" s="22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</row>
    <row r="289" spans="1:41" s="14" customFormat="1" ht="15" customHeight="1" x14ac:dyDescent="0.55000000000000004">
      <c r="A289" s="30"/>
      <c r="D289" s="22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</row>
    <row r="290" spans="1:41" s="14" customFormat="1" ht="15" customHeight="1" x14ac:dyDescent="0.55000000000000004">
      <c r="A290" s="30"/>
      <c r="D290" s="22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</row>
    <row r="291" spans="1:41" s="14" customFormat="1" ht="15" customHeight="1" x14ac:dyDescent="0.55000000000000004">
      <c r="A291" s="30"/>
      <c r="D291" s="22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</row>
    <row r="292" spans="1:41" s="14" customFormat="1" ht="15" customHeight="1" x14ac:dyDescent="0.55000000000000004">
      <c r="A292" s="30"/>
      <c r="D292" s="22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</row>
    <row r="293" spans="1:41" s="14" customFormat="1" ht="15" customHeight="1" x14ac:dyDescent="0.55000000000000004">
      <c r="A293" s="30"/>
      <c r="D293" s="22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</row>
    <row r="294" spans="1:41" s="14" customFormat="1" ht="15" customHeight="1" x14ac:dyDescent="0.55000000000000004">
      <c r="A294" s="30"/>
      <c r="D294" s="22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</row>
    <row r="295" spans="1:41" s="14" customFormat="1" ht="15" customHeight="1" x14ac:dyDescent="0.55000000000000004">
      <c r="A295" s="30"/>
      <c r="D295" s="22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</row>
    <row r="296" spans="1:41" s="14" customFormat="1" ht="15" customHeight="1" x14ac:dyDescent="0.55000000000000004">
      <c r="A296" s="30"/>
      <c r="D296" s="22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</row>
    <row r="297" spans="1:41" s="14" customFormat="1" ht="15" customHeight="1" x14ac:dyDescent="0.55000000000000004">
      <c r="A297" s="30"/>
      <c r="D297" s="22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</row>
    <row r="298" spans="1:41" s="14" customFormat="1" ht="15" customHeight="1" x14ac:dyDescent="0.55000000000000004">
      <c r="A298" s="30"/>
      <c r="D298" s="22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</row>
    <row r="299" spans="1:41" s="14" customFormat="1" ht="15" customHeight="1" x14ac:dyDescent="0.55000000000000004">
      <c r="A299" s="30"/>
      <c r="D299" s="22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</row>
    <row r="300" spans="1:41" s="14" customFormat="1" ht="15" customHeight="1" x14ac:dyDescent="0.55000000000000004">
      <c r="A300" s="30"/>
      <c r="D300" s="22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</row>
    <row r="301" spans="1:41" s="14" customFormat="1" ht="15" customHeight="1" x14ac:dyDescent="0.55000000000000004">
      <c r="A301" s="30"/>
      <c r="D301" s="22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</row>
    <row r="302" spans="1:41" s="14" customFormat="1" ht="15" customHeight="1" x14ac:dyDescent="0.55000000000000004">
      <c r="A302" s="30"/>
      <c r="D302" s="22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</row>
    <row r="303" spans="1:41" s="14" customFormat="1" ht="15" customHeight="1" x14ac:dyDescent="0.55000000000000004">
      <c r="A303" s="30"/>
      <c r="D303" s="22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</row>
    <row r="304" spans="1:41" s="14" customFormat="1" ht="15" customHeight="1" x14ac:dyDescent="0.55000000000000004">
      <c r="A304" s="30"/>
      <c r="D304" s="22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</row>
    <row r="305" spans="1:41" s="14" customFormat="1" ht="15" customHeight="1" x14ac:dyDescent="0.55000000000000004">
      <c r="A305" s="30"/>
      <c r="D305" s="22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</row>
    <row r="306" spans="1:41" s="14" customFormat="1" ht="15" customHeight="1" x14ac:dyDescent="0.55000000000000004">
      <c r="A306" s="30"/>
      <c r="D306" s="22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</row>
    <row r="307" spans="1:41" s="14" customFormat="1" ht="15" customHeight="1" x14ac:dyDescent="0.55000000000000004">
      <c r="A307" s="30"/>
      <c r="D307" s="22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</row>
    <row r="308" spans="1:41" s="14" customFormat="1" ht="15" customHeight="1" x14ac:dyDescent="0.55000000000000004">
      <c r="A308" s="30"/>
      <c r="D308" s="22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</row>
    <row r="309" spans="1:41" s="14" customFormat="1" ht="15" customHeight="1" x14ac:dyDescent="0.55000000000000004">
      <c r="A309" s="30"/>
      <c r="D309" s="22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</row>
    <row r="310" spans="1:41" s="14" customFormat="1" ht="15" customHeight="1" x14ac:dyDescent="0.55000000000000004">
      <c r="A310" s="30"/>
      <c r="D310" s="22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</row>
    <row r="311" spans="1:41" s="14" customFormat="1" ht="15" customHeight="1" x14ac:dyDescent="0.55000000000000004">
      <c r="A311" s="30"/>
      <c r="D311" s="22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</row>
    <row r="312" spans="1:41" s="14" customFormat="1" ht="15" customHeight="1" x14ac:dyDescent="0.55000000000000004">
      <c r="A312" s="30"/>
      <c r="D312" s="22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</row>
    <row r="313" spans="1:41" s="14" customFormat="1" ht="15" customHeight="1" x14ac:dyDescent="0.55000000000000004">
      <c r="A313" s="30"/>
      <c r="D313" s="22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</row>
    <row r="314" spans="1:41" s="14" customFormat="1" ht="15" customHeight="1" x14ac:dyDescent="0.55000000000000004">
      <c r="A314" s="30"/>
      <c r="D314" s="22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</row>
    <row r="315" spans="1:41" s="14" customFormat="1" ht="15" customHeight="1" x14ac:dyDescent="0.55000000000000004">
      <c r="A315" s="30"/>
      <c r="D315" s="22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</row>
    <row r="316" spans="1:41" s="14" customFormat="1" ht="15" customHeight="1" x14ac:dyDescent="0.55000000000000004">
      <c r="A316" s="30"/>
      <c r="D316" s="22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</row>
    <row r="317" spans="1:41" s="14" customFormat="1" ht="15" customHeight="1" x14ac:dyDescent="0.55000000000000004">
      <c r="A317" s="30"/>
      <c r="D317" s="22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</row>
    <row r="318" spans="1:41" s="14" customFormat="1" ht="15" customHeight="1" x14ac:dyDescent="0.55000000000000004">
      <c r="A318" s="30"/>
      <c r="D318" s="22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</row>
    <row r="319" spans="1:41" s="14" customFormat="1" ht="15" customHeight="1" x14ac:dyDescent="0.55000000000000004">
      <c r="A319" s="30"/>
      <c r="D319" s="22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</row>
    <row r="320" spans="1:41" s="14" customFormat="1" ht="15" customHeight="1" x14ac:dyDescent="0.55000000000000004">
      <c r="A320" s="30"/>
      <c r="D320" s="22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</row>
    <row r="321" spans="1:41" s="14" customFormat="1" ht="15" customHeight="1" x14ac:dyDescent="0.55000000000000004">
      <c r="A321" s="30"/>
      <c r="D321" s="22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</row>
    <row r="322" spans="1:41" s="14" customFormat="1" ht="15" customHeight="1" x14ac:dyDescent="0.55000000000000004">
      <c r="A322" s="30"/>
      <c r="D322" s="22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</row>
    <row r="323" spans="1:41" s="14" customFormat="1" ht="15" customHeight="1" x14ac:dyDescent="0.55000000000000004">
      <c r="A323" s="30"/>
      <c r="D323" s="22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</row>
    <row r="324" spans="1:41" s="14" customFormat="1" ht="15" customHeight="1" x14ac:dyDescent="0.55000000000000004">
      <c r="A324" s="30"/>
      <c r="D324" s="22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</row>
    <row r="325" spans="1:41" s="14" customFormat="1" ht="15" customHeight="1" x14ac:dyDescent="0.55000000000000004">
      <c r="A325" s="30"/>
      <c r="D325" s="22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</row>
    <row r="326" spans="1:41" s="14" customFormat="1" ht="15" customHeight="1" x14ac:dyDescent="0.55000000000000004">
      <c r="A326" s="30"/>
      <c r="D326" s="22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</row>
    <row r="327" spans="1:41" s="14" customFormat="1" ht="15" customHeight="1" x14ac:dyDescent="0.55000000000000004">
      <c r="A327" s="30"/>
      <c r="D327" s="22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</row>
    <row r="328" spans="1:41" s="14" customFormat="1" ht="15" customHeight="1" x14ac:dyDescent="0.55000000000000004">
      <c r="A328" s="30"/>
      <c r="D328" s="22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</row>
    <row r="329" spans="1:41" s="14" customFormat="1" ht="15" customHeight="1" x14ac:dyDescent="0.55000000000000004">
      <c r="A329" s="30"/>
      <c r="D329" s="22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</row>
    <row r="330" spans="1:41" s="14" customFormat="1" ht="15" customHeight="1" x14ac:dyDescent="0.55000000000000004">
      <c r="A330" s="30"/>
      <c r="D330" s="22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</row>
    <row r="331" spans="1:41" s="14" customFormat="1" ht="15" customHeight="1" x14ac:dyDescent="0.55000000000000004">
      <c r="A331" s="30"/>
      <c r="D331" s="22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</row>
    <row r="332" spans="1:41" s="14" customFormat="1" ht="15" customHeight="1" x14ac:dyDescent="0.55000000000000004">
      <c r="A332" s="30"/>
      <c r="D332" s="22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</row>
    <row r="333" spans="1:41" s="14" customFormat="1" ht="15" customHeight="1" x14ac:dyDescent="0.55000000000000004">
      <c r="A333" s="30"/>
      <c r="D333" s="22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</row>
    <row r="334" spans="1:41" s="14" customFormat="1" ht="15" customHeight="1" x14ac:dyDescent="0.55000000000000004">
      <c r="A334" s="30"/>
      <c r="D334" s="22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</row>
    <row r="335" spans="1:41" s="14" customFormat="1" ht="15" customHeight="1" x14ac:dyDescent="0.55000000000000004">
      <c r="A335" s="30"/>
      <c r="D335" s="22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</row>
    <row r="336" spans="1:41" s="14" customFormat="1" ht="15" customHeight="1" x14ac:dyDescent="0.55000000000000004">
      <c r="A336" s="30"/>
      <c r="D336" s="22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</row>
    <row r="337" spans="1:41" s="14" customFormat="1" ht="15" customHeight="1" x14ac:dyDescent="0.55000000000000004">
      <c r="A337" s="30"/>
      <c r="D337" s="22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</row>
    <row r="338" spans="1:41" s="14" customFormat="1" ht="15" customHeight="1" x14ac:dyDescent="0.55000000000000004">
      <c r="A338" s="30"/>
      <c r="D338" s="22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</row>
    <row r="339" spans="1:41" s="14" customFormat="1" ht="15" customHeight="1" x14ac:dyDescent="0.55000000000000004">
      <c r="A339" s="30"/>
      <c r="D339" s="22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</row>
    <row r="340" spans="1:41" s="14" customFormat="1" ht="15" customHeight="1" x14ac:dyDescent="0.55000000000000004">
      <c r="A340" s="30"/>
      <c r="D340" s="22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</row>
    <row r="341" spans="1:41" s="14" customFormat="1" ht="15" customHeight="1" x14ac:dyDescent="0.55000000000000004">
      <c r="A341" s="30"/>
      <c r="D341" s="22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</row>
    <row r="342" spans="1:41" s="14" customFormat="1" ht="15" customHeight="1" x14ac:dyDescent="0.55000000000000004">
      <c r="A342" s="30"/>
      <c r="D342" s="22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</row>
    <row r="343" spans="1:41" s="14" customFormat="1" ht="15" customHeight="1" x14ac:dyDescent="0.55000000000000004">
      <c r="A343" s="30"/>
      <c r="D343" s="22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</row>
    <row r="344" spans="1:41" s="14" customFormat="1" ht="15" customHeight="1" x14ac:dyDescent="0.55000000000000004">
      <c r="A344" s="30"/>
      <c r="D344" s="22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</row>
    <row r="345" spans="1:41" s="14" customFormat="1" ht="15" customHeight="1" x14ac:dyDescent="0.55000000000000004">
      <c r="A345" s="30"/>
      <c r="D345" s="22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</row>
    <row r="346" spans="1:41" s="14" customFormat="1" ht="15" customHeight="1" x14ac:dyDescent="0.55000000000000004">
      <c r="A346" s="30"/>
      <c r="D346" s="22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</row>
    <row r="347" spans="1:41" s="14" customFormat="1" ht="15" customHeight="1" x14ac:dyDescent="0.55000000000000004">
      <c r="A347" s="30"/>
      <c r="D347" s="22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</row>
    <row r="348" spans="1:41" s="14" customFormat="1" ht="15" customHeight="1" x14ac:dyDescent="0.55000000000000004">
      <c r="A348" s="30"/>
      <c r="D348" s="22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</row>
    <row r="349" spans="1:41" s="14" customFormat="1" ht="15" customHeight="1" x14ac:dyDescent="0.55000000000000004">
      <c r="A349" s="30"/>
      <c r="D349" s="22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</row>
    <row r="350" spans="1:41" s="14" customFormat="1" ht="15" customHeight="1" x14ac:dyDescent="0.55000000000000004">
      <c r="A350" s="30"/>
      <c r="D350" s="22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</row>
    <row r="351" spans="1:41" s="14" customFormat="1" ht="15" customHeight="1" x14ac:dyDescent="0.55000000000000004">
      <c r="A351" s="30"/>
      <c r="D351" s="22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</row>
    <row r="352" spans="1:41" s="14" customFormat="1" ht="15" customHeight="1" x14ac:dyDescent="0.55000000000000004">
      <c r="A352" s="30"/>
      <c r="D352" s="22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</row>
    <row r="353" spans="1:41" s="14" customFormat="1" ht="15" customHeight="1" x14ac:dyDescent="0.55000000000000004">
      <c r="A353" s="30"/>
      <c r="D353" s="22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</row>
    <row r="354" spans="1:41" s="14" customFormat="1" ht="15" customHeight="1" x14ac:dyDescent="0.55000000000000004">
      <c r="A354" s="30"/>
      <c r="D354" s="22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</row>
    <row r="355" spans="1:41" s="14" customFormat="1" ht="15" customHeight="1" x14ac:dyDescent="0.55000000000000004">
      <c r="A355" s="30"/>
      <c r="D355" s="22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</row>
    <row r="356" spans="1:41" s="14" customFormat="1" ht="15" customHeight="1" x14ac:dyDescent="0.55000000000000004">
      <c r="A356" s="30"/>
      <c r="D356" s="22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</row>
    <row r="357" spans="1:41" s="14" customFormat="1" ht="15" customHeight="1" x14ac:dyDescent="0.55000000000000004">
      <c r="A357" s="30"/>
      <c r="D357" s="22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</row>
    <row r="358" spans="1:41" s="14" customFormat="1" ht="15" customHeight="1" x14ac:dyDescent="0.55000000000000004">
      <c r="A358" s="30"/>
      <c r="D358" s="22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</row>
    <row r="359" spans="1:41" s="14" customFormat="1" ht="15" customHeight="1" x14ac:dyDescent="0.55000000000000004">
      <c r="A359" s="30"/>
      <c r="D359" s="22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</row>
    <row r="360" spans="1:41" s="14" customFormat="1" ht="15" customHeight="1" x14ac:dyDescent="0.55000000000000004">
      <c r="A360" s="30"/>
      <c r="D360" s="22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</row>
    <row r="361" spans="1:41" s="14" customFormat="1" ht="15" customHeight="1" x14ac:dyDescent="0.55000000000000004">
      <c r="A361" s="30"/>
      <c r="D361" s="22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</row>
    <row r="362" spans="1:41" s="14" customFormat="1" ht="15" customHeight="1" x14ac:dyDescent="0.55000000000000004">
      <c r="A362" s="30"/>
      <c r="D362" s="22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</row>
    <row r="363" spans="1:41" s="14" customFormat="1" ht="15" customHeight="1" x14ac:dyDescent="0.55000000000000004">
      <c r="A363" s="30"/>
      <c r="D363" s="22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</row>
    <row r="364" spans="1:41" s="14" customFormat="1" ht="15" customHeight="1" x14ac:dyDescent="0.55000000000000004">
      <c r="A364" s="30"/>
      <c r="D364" s="22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</row>
    <row r="365" spans="1:41" s="14" customFormat="1" ht="15" customHeight="1" x14ac:dyDescent="0.55000000000000004">
      <c r="A365" s="30"/>
      <c r="D365" s="22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</row>
    <row r="366" spans="1:41" s="14" customFormat="1" ht="15" customHeight="1" x14ac:dyDescent="0.55000000000000004">
      <c r="A366" s="30"/>
      <c r="D366" s="22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</row>
    <row r="367" spans="1:41" s="14" customFormat="1" ht="15" customHeight="1" x14ac:dyDescent="0.55000000000000004">
      <c r="A367" s="30"/>
      <c r="D367" s="22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</row>
    <row r="368" spans="1:41" s="14" customFormat="1" ht="15" customHeight="1" x14ac:dyDescent="0.55000000000000004">
      <c r="A368" s="30"/>
      <c r="D368" s="22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/>
      <c r="AF368" s="34"/>
      <c r="AG368" s="34"/>
      <c r="AH368" s="34"/>
      <c r="AI368" s="34"/>
      <c r="AJ368" s="34"/>
      <c r="AK368" s="34"/>
      <c r="AL368" s="34"/>
      <c r="AM368" s="34"/>
      <c r="AN368" s="34"/>
      <c r="AO368" s="34"/>
    </row>
    <row r="369" spans="1:41" s="14" customFormat="1" ht="15" customHeight="1" x14ac:dyDescent="0.55000000000000004">
      <c r="A369" s="30"/>
      <c r="D369" s="22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  <c r="AE369" s="34"/>
      <c r="AF369" s="34"/>
      <c r="AG369" s="34"/>
      <c r="AH369" s="34"/>
      <c r="AI369" s="34"/>
      <c r="AJ369" s="34"/>
      <c r="AK369" s="34"/>
      <c r="AL369" s="34"/>
      <c r="AM369" s="34"/>
      <c r="AN369" s="34"/>
      <c r="AO369" s="34"/>
    </row>
    <row r="370" spans="1:41" s="14" customFormat="1" ht="15" customHeight="1" x14ac:dyDescent="0.55000000000000004">
      <c r="A370" s="30"/>
      <c r="D370" s="22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  <c r="AE370" s="34"/>
      <c r="AF370" s="34"/>
      <c r="AG370" s="34"/>
      <c r="AH370" s="34"/>
      <c r="AI370" s="34"/>
      <c r="AJ370" s="34"/>
      <c r="AK370" s="34"/>
      <c r="AL370" s="34"/>
      <c r="AM370" s="34"/>
      <c r="AN370" s="34"/>
      <c r="AO370" s="34"/>
    </row>
    <row r="371" spans="1:41" s="14" customFormat="1" ht="15" customHeight="1" x14ac:dyDescent="0.55000000000000004">
      <c r="A371" s="30"/>
      <c r="D371" s="22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F371" s="34"/>
      <c r="AG371" s="34"/>
      <c r="AH371" s="34"/>
      <c r="AI371" s="34"/>
      <c r="AJ371" s="34"/>
      <c r="AK371" s="34"/>
      <c r="AL371" s="34"/>
      <c r="AM371" s="34"/>
      <c r="AN371" s="34"/>
      <c r="AO371" s="34"/>
    </row>
    <row r="372" spans="1:41" s="14" customFormat="1" ht="15" customHeight="1" x14ac:dyDescent="0.55000000000000004">
      <c r="A372" s="30"/>
      <c r="D372" s="22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F372" s="34"/>
      <c r="AG372" s="34"/>
      <c r="AH372" s="34"/>
      <c r="AI372" s="34"/>
      <c r="AJ372" s="34"/>
      <c r="AK372" s="34"/>
      <c r="AL372" s="34"/>
      <c r="AM372" s="34"/>
      <c r="AN372" s="34"/>
      <c r="AO372" s="34"/>
    </row>
    <row r="373" spans="1:41" s="14" customFormat="1" ht="15" customHeight="1" x14ac:dyDescent="0.55000000000000004">
      <c r="A373" s="30"/>
      <c r="D373" s="22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F373" s="34"/>
      <c r="AG373" s="34"/>
      <c r="AH373" s="34"/>
      <c r="AI373" s="34"/>
      <c r="AJ373" s="34"/>
      <c r="AK373" s="34"/>
      <c r="AL373" s="34"/>
      <c r="AM373" s="34"/>
      <c r="AN373" s="34"/>
      <c r="AO373" s="34"/>
    </row>
    <row r="374" spans="1:41" s="14" customFormat="1" ht="15" customHeight="1" x14ac:dyDescent="0.55000000000000004">
      <c r="A374" s="30"/>
      <c r="D374" s="22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  <c r="AE374" s="34"/>
      <c r="AF374" s="34"/>
      <c r="AG374" s="34"/>
      <c r="AH374" s="34"/>
      <c r="AI374" s="34"/>
      <c r="AJ374" s="34"/>
      <c r="AK374" s="34"/>
      <c r="AL374" s="34"/>
      <c r="AM374" s="34"/>
      <c r="AN374" s="34"/>
      <c r="AO374" s="34"/>
    </row>
    <row r="375" spans="1:41" s="14" customFormat="1" ht="15" customHeight="1" x14ac:dyDescent="0.55000000000000004">
      <c r="A375" s="30"/>
      <c r="D375" s="22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/>
      <c r="AF375" s="34"/>
      <c r="AG375" s="34"/>
      <c r="AH375" s="34"/>
      <c r="AI375" s="34"/>
      <c r="AJ375" s="34"/>
      <c r="AK375" s="34"/>
      <c r="AL375" s="34"/>
      <c r="AM375" s="34"/>
      <c r="AN375" s="34"/>
      <c r="AO375" s="34"/>
    </row>
    <row r="376" spans="1:41" s="14" customFormat="1" ht="15" customHeight="1" x14ac:dyDescent="0.55000000000000004">
      <c r="A376" s="30"/>
      <c r="D376" s="22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F376" s="34"/>
      <c r="AG376" s="34"/>
      <c r="AH376" s="34"/>
      <c r="AI376" s="34"/>
      <c r="AJ376" s="34"/>
      <c r="AK376" s="34"/>
      <c r="AL376" s="34"/>
      <c r="AM376" s="34"/>
      <c r="AN376" s="34"/>
      <c r="AO376" s="34"/>
    </row>
    <row r="377" spans="1:41" s="14" customFormat="1" ht="15" customHeight="1" x14ac:dyDescent="0.55000000000000004">
      <c r="A377" s="30"/>
      <c r="D377" s="22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4"/>
      <c r="AF377" s="34"/>
      <c r="AG377" s="34"/>
      <c r="AH377" s="34"/>
      <c r="AI377" s="34"/>
      <c r="AJ377" s="34"/>
      <c r="AK377" s="34"/>
      <c r="AL377" s="34"/>
      <c r="AM377" s="34"/>
      <c r="AN377" s="34"/>
      <c r="AO377" s="34"/>
    </row>
    <row r="378" spans="1:41" s="14" customFormat="1" ht="15" customHeight="1" x14ac:dyDescent="0.55000000000000004">
      <c r="A378" s="30"/>
      <c r="D378" s="22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  <c r="AE378" s="34"/>
      <c r="AF378" s="34"/>
      <c r="AG378" s="34"/>
      <c r="AH378" s="34"/>
      <c r="AI378" s="34"/>
      <c r="AJ378" s="34"/>
      <c r="AK378" s="34"/>
      <c r="AL378" s="34"/>
      <c r="AM378" s="34"/>
      <c r="AN378" s="34"/>
      <c r="AO378" s="34"/>
    </row>
    <row r="379" spans="1:41" s="14" customFormat="1" ht="15" customHeight="1" x14ac:dyDescent="0.55000000000000004">
      <c r="A379" s="30"/>
      <c r="D379" s="22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/>
      <c r="AF379" s="34"/>
      <c r="AG379" s="34"/>
      <c r="AH379" s="34"/>
      <c r="AI379" s="34"/>
      <c r="AJ379" s="34"/>
      <c r="AK379" s="34"/>
      <c r="AL379" s="34"/>
      <c r="AM379" s="34"/>
      <c r="AN379" s="34"/>
      <c r="AO379" s="34"/>
    </row>
    <row r="380" spans="1:41" s="14" customFormat="1" ht="15" customHeight="1" x14ac:dyDescent="0.55000000000000004">
      <c r="A380" s="30"/>
      <c r="D380" s="22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F380" s="34"/>
      <c r="AG380" s="34"/>
      <c r="AH380" s="34"/>
      <c r="AI380" s="34"/>
      <c r="AJ380" s="34"/>
      <c r="AK380" s="34"/>
      <c r="AL380" s="34"/>
      <c r="AM380" s="34"/>
      <c r="AN380" s="34"/>
      <c r="AO380" s="34"/>
    </row>
    <row r="381" spans="1:41" s="14" customFormat="1" ht="15" customHeight="1" x14ac:dyDescent="0.55000000000000004">
      <c r="A381" s="30"/>
      <c r="D381" s="22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4"/>
      <c r="AF381" s="34"/>
      <c r="AG381" s="34"/>
      <c r="AH381" s="34"/>
      <c r="AI381" s="34"/>
      <c r="AJ381" s="34"/>
      <c r="AK381" s="34"/>
      <c r="AL381" s="34"/>
      <c r="AM381" s="34"/>
      <c r="AN381" s="34"/>
      <c r="AO381" s="34"/>
    </row>
    <row r="382" spans="1:41" s="14" customFormat="1" ht="15" customHeight="1" x14ac:dyDescent="0.55000000000000004">
      <c r="A382" s="30"/>
      <c r="D382" s="22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4"/>
      <c r="AF382" s="34"/>
      <c r="AG382" s="34"/>
      <c r="AH382" s="34"/>
      <c r="AI382" s="34"/>
      <c r="AJ382" s="34"/>
      <c r="AK382" s="34"/>
      <c r="AL382" s="34"/>
      <c r="AM382" s="34"/>
      <c r="AN382" s="34"/>
      <c r="AO382" s="34"/>
    </row>
    <row r="383" spans="1:41" s="14" customFormat="1" ht="15" customHeight="1" x14ac:dyDescent="0.55000000000000004">
      <c r="A383" s="30"/>
      <c r="D383" s="22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34"/>
      <c r="AF383" s="34"/>
      <c r="AG383" s="34"/>
      <c r="AH383" s="34"/>
      <c r="AI383" s="34"/>
      <c r="AJ383" s="34"/>
      <c r="AK383" s="34"/>
      <c r="AL383" s="34"/>
      <c r="AM383" s="34"/>
      <c r="AN383" s="34"/>
      <c r="AO383" s="34"/>
    </row>
    <row r="384" spans="1:41" s="14" customFormat="1" ht="15" customHeight="1" x14ac:dyDescent="0.55000000000000004">
      <c r="A384" s="30"/>
      <c r="D384" s="22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F384" s="34"/>
      <c r="AG384" s="34"/>
      <c r="AH384" s="34"/>
      <c r="AI384" s="34"/>
      <c r="AJ384" s="34"/>
      <c r="AK384" s="34"/>
      <c r="AL384" s="34"/>
      <c r="AM384" s="34"/>
      <c r="AN384" s="34"/>
      <c r="AO384" s="34"/>
    </row>
    <row r="385" spans="1:41" s="14" customFormat="1" ht="15" customHeight="1" x14ac:dyDescent="0.55000000000000004">
      <c r="A385" s="30"/>
      <c r="D385" s="22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4"/>
      <c r="AF385" s="34"/>
      <c r="AG385" s="34"/>
      <c r="AH385" s="34"/>
      <c r="AI385" s="34"/>
      <c r="AJ385" s="34"/>
      <c r="AK385" s="34"/>
      <c r="AL385" s="34"/>
      <c r="AM385" s="34"/>
      <c r="AN385" s="34"/>
      <c r="AO385" s="34"/>
    </row>
    <row r="386" spans="1:41" s="14" customFormat="1" ht="15" customHeight="1" x14ac:dyDescent="0.55000000000000004">
      <c r="A386" s="30"/>
      <c r="D386" s="22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</row>
    <row r="387" spans="1:41" s="14" customFormat="1" ht="15" customHeight="1" x14ac:dyDescent="0.55000000000000004">
      <c r="A387" s="30"/>
      <c r="D387" s="22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</row>
    <row r="388" spans="1:41" s="14" customFormat="1" ht="15" customHeight="1" x14ac:dyDescent="0.55000000000000004">
      <c r="A388" s="30"/>
      <c r="D388" s="22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F388" s="34"/>
      <c r="AG388" s="34"/>
      <c r="AH388" s="34"/>
      <c r="AI388" s="34"/>
      <c r="AJ388" s="34"/>
      <c r="AK388" s="34"/>
      <c r="AL388" s="34"/>
      <c r="AM388" s="34"/>
      <c r="AN388" s="34"/>
      <c r="AO388" s="34"/>
    </row>
    <row r="389" spans="1:41" s="14" customFormat="1" ht="15" customHeight="1" x14ac:dyDescent="0.55000000000000004">
      <c r="A389" s="30"/>
      <c r="D389" s="22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F389" s="34"/>
      <c r="AG389" s="34"/>
      <c r="AH389" s="34"/>
      <c r="AI389" s="34"/>
      <c r="AJ389" s="34"/>
      <c r="AK389" s="34"/>
      <c r="AL389" s="34"/>
      <c r="AM389" s="34"/>
      <c r="AN389" s="34"/>
      <c r="AO389" s="34"/>
    </row>
    <row r="390" spans="1:41" s="14" customFormat="1" ht="15" customHeight="1" x14ac:dyDescent="0.55000000000000004">
      <c r="A390" s="30"/>
      <c r="D390" s="22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  <c r="AE390" s="34"/>
      <c r="AF390" s="34"/>
      <c r="AG390" s="34"/>
      <c r="AH390" s="34"/>
      <c r="AI390" s="34"/>
      <c r="AJ390" s="34"/>
      <c r="AK390" s="34"/>
      <c r="AL390" s="34"/>
      <c r="AM390" s="34"/>
      <c r="AN390" s="34"/>
      <c r="AO390" s="34"/>
    </row>
    <row r="391" spans="1:41" s="14" customFormat="1" ht="15" customHeight="1" x14ac:dyDescent="0.55000000000000004">
      <c r="A391" s="30"/>
      <c r="D391" s="22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  <c r="AE391" s="34"/>
      <c r="AF391" s="34"/>
      <c r="AG391" s="34"/>
      <c r="AH391" s="34"/>
      <c r="AI391" s="34"/>
      <c r="AJ391" s="34"/>
      <c r="AK391" s="34"/>
      <c r="AL391" s="34"/>
      <c r="AM391" s="34"/>
      <c r="AN391" s="34"/>
      <c r="AO391" s="34"/>
    </row>
    <row r="392" spans="1:41" ht="15" customHeight="1" x14ac:dyDescent="0.55000000000000004">
      <c r="E392" s="39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F392" s="38"/>
      <c r="AG392" s="38"/>
      <c r="AH392" s="38"/>
      <c r="AI392" s="38"/>
      <c r="AJ392" s="38"/>
      <c r="AK392" s="38"/>
      <c r="AL392" s="38"/>
      <c r="AM392" s="38"/>
      <c r="AN392" s="38"/>
      <c r="AO392" s="38"/>
    </row>
    <row r="393" spans="1:41" ht="15" customHeight="1" x14ac:dyDescent="0.55000000000000004">
      <c r="E393" s="39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F393" s="38"/>
      <c r="AG393" s="38"/>
      <c r="AH393" s="38"/>
      <c r="AI393" s="38"/>
      <c r="AJ393" s="38"/>
      <c r="AK393" s="38"/>
      <c r="AL393" s="38"/>
      <c r="AM393" s="38"/>
      <c r="AN393" s="38"/>
      <c r="AO393" s="38"/>
    </row>
    <row r="394" spans="1:41" ht="15" customHeight="1" x14ac:dyDescent="0.55000000000000004">
      <c r="E394" s="39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F394" s="38"/>
      <c r="AG394" s="38"/>
      <c r="AH394" s="38"/>
      <c r="AI394" s="38"/>
      <c r="AJ394" s="38"/>
      <c r="AK394" s="38"/>
      <c r="AL394" s="38"/>
      <c r="AM394" s="38"/>
      <c r="AN394" s="38"/>
      <c r="AO394" s="38"/>
    </row>
    <row r="395" spans="1:41" ht="15" customHeight="1" x14ac:dyDescent="0.55000000000000004">
      <c r="E395" s="39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F395" s="38"/>
      <c r="AG395" s="38"/>
      <c r="AH395" s="38"/>
      <c r="AI395" s="38"/>
      <c r="AJ395" s="38"/>
      <c r="AK395" s="38"/>
      <c r="AL395" s="38"/>
      <c r="AM395" s="38"/>
      <c r="AN395" s="38"/>
      <c r="AO395" s="38"/>
    </row>
    <row r="396" spans="1:41" ht="15" customHeight="1" x14ac:dyDescent="0.55000000000000004">
      <c r="E396" s="39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F396" s="38"/>
      <c r="AG396" s="38"/>
      <c r="AH396" s="38"/>
      <c r="AI396" s="38"/>
      <c r="AJ396" s="38"/>
      <c r="AK396" s="38"/>
      <c r="AL396" s="38"/>
      <c r="AM396" s="38"/>
      <c r="AN396" s="38"/>
      <c r="AO396" s="38"/>
    </row>
    <row r="397" spans="1:41" ht="15" customHeight="1" x14ac:dyDescent="0.55000000000000004">
      <c r="E397" s="39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F397" s="38"/>
      <c r="AG397" s="38"/>
      <c r="AH397" s="38"/>
      <c r="AI397" s="38"/>
      <c r="AJ397" s="38"/>
      <c r="AK397" s="38"/>
      <c r="AL397" s="38"/>
      <c r="AM397" s="38"/>
      <c r="AN397" s="38"/>
      <c r="AO397" s="38"/>
    </row>
    <row r="398" spans="1:41" ht="15" customHeight="1" x14ac:dyDescent="0.55000000000000004">
      <c r="E398" s="39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F398" s="38"/>
      <c r="AG398" s="38"/>
      <c r="AH398" s="38"/>
      <c r="AI398" s="38"/>
      <c r="AJ398" s="38"/>
      <c r="AK398" s="38"/>
      <c r="AL398" s="38"/>
      <c r="AM398" s="38"/>
      <c r="AN398" s="38"/>
      <c r="AO398" s="38"/>
    </row>
    <row r="399" spans="1:41" ht="15" customHeight="1" x14ac:dyDescent="0.55000000000000004">
      <c r="E399" s="39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F399" s="38"/>
      <c r="AG399" s="38"/>
      <c r="AH399" s="38"/>
      <c r="AI399" s="38"/>
      <c r="AJ399" s="38"/>
      <c r="AK399" s="38"/>
      <c r="AL399" s="38"/>
      <c r="AM399" s="38"/>
      <c r="AN399" s="38"/>
      <c r="AO399" s="38"/>
    </row>
    <row r="400" spans="1:41" ht="15" customHeight="1" x14ac:dyDescent="0.55000000000000004">
      <c r="E400" s="39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F400" s="38"/>
      <c r="AG400" s="38"/>
      <c r="AH400" s="38"/>
      <c r="AI400" s="38"/>
      <c r="AJ400" s="38"/>
      <c r="AK400" s="38"/>
      <c r="AL400" s="38"/>
      <c r="AM400" s="38"/>
      <c r="AN400" s="38"/>
      <c r="AO400" s="38"/>
    </row>
    <row r="401" spans="5:41" ht="15" customHeight="1" x14ac:dyDescent="0.55000000000000004">
      <c r="E401" s="39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F401" s="38"/>
      <c r="AG401" s="38"/>
      <c r="AH401" s="38"/>
      <c r="AI401" s="38"/>
      <c r="AJ401" s="38"/>
      <c r="AK401" s="38"/>
      <c r="AL401" s="38"/>
      <c r="AM401" s="38"/>
      <c r="AN401" s="38"/>
      <c r="AO401" s="38"/>
    </row>
    <row r="402" spans="5:41" ht="15" customHeight="1" x14ac:dyDescent="0.55000000000000004">
      <c r="E402" s="39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F402" s="38"/>
      <c r="AG402" s="38"/>
      <c r="AH402" s="38"/>
      <c r="AI402" s="38"/>
      <c r="AJ402" s="38"/>
      <c r="AK402" s="38"/>
      <c r="AL402" s="38"/>
      <c r="AM402" s="38"/>
      <c r="AN402" s="38"/>
      <c r="AO402" s="38"/>
    </row>
    <row r="403" spans="5:41" ht="15" customHeight="1" x14ac:dyDescent="0.55000000000000004">
      <c r="E403" s="39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F403" s="38"/>
      <c r="AG403" s="38"/>
      <c r="AH403" s="38"/>
      <c r="AI403" s="38"/>
      <c r="AJ403" s="38"/>
      <c r="AK403" s="38"/>
      <c r="AL403" s="38"/>
      <c r="AM403" s="38"/>
      <c r="AN403" s="38"/>
      <c r="AO403" s="38"/>
    </row>
    <row r="404" spans="5:41" ht="15" customHeight="1" x14ac:dyDescent="0.55000000000000004">
      <c r="E404" s="39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F404" s="38"/>
      <c r="AG404" s="38"/>
      <c r="AH404" s="38"/>
      <c r="AI404" s="38"/>
      <c r="AJ404" s="38"/>
      <c r="AK404" s="38"/>
      <c r="AL404" s="38"/>
      <c r="AM404" s="38"/>
      <c r="AN404" s="38"/>
      <c r="AO404" s="38"/>
    </row>
    <row r="405" spans="5:41" ht="15" customHeight="1" x14ac:dyDescent="0.55000000000000004">
      <c r="E405" s="39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F405" s="38"/>
      <c r="AG405" s="38"/>
      <c r="AH405" s="38"/>
      <c r="AI405" s="38"/>
      <c r="AJ405" s="38"/>
      <c r="AK405" s="38"/>
      <c r="AL405" s="38"/>
      <c r="AM405" s="38"/>
      <c r="AN405" s="38"/>
      <c r="AO405" s="38"/>
    </row>
    <row r="406" spans="5:41" ht="15" customHeight="1" x14ac:dyDescent="0.55000000000000004">
      <c r="E406" s="39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F406" s="38"/>
      <c r="AG406" s="38"/>
      <c r="AH406" s="38"/>
      <c r="AI406" s="38"/>
      <c r="AJ406" s="38"/>
      <c r="AK406" s="38"/>
      <c r="AL406" s="38"/>
      <c r="AM406" s="38"/>
      <c r="AN406" s="38"/>
      <c r="AO406" s="38"/>
    </row>
    <row r="407" spans="5:41" ht="15" customHeight="1" x14ac:dyDescent="0.55000000000000004">
      <c r="E407" s="39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F407" s="38"/>
      <c r="AG407" s="38"/>
      <c r="AH407" s="38"/>
      <c r="AI407" s="38"/>
      <c r="AJ407" s="38"/>
      <c r="AK407" s="38"/>
      <c r="AL407" s="38"/>
      <c r="AM407" s="38"/>
      <c r="AN407" s="38"/>
      <c r="AO407" s="38"/>
    </row>
    <row r="408" spans="5:41" ht="15" customHeight="1" x14ac:dyDescent="0.55000000000000004">
      <c r="E408" s="39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F408" s="38"/>
      <c r="AG408" s="38"/>
      <c r="AH408" s="38"/>
      <c r="AI408" s="38"/>
      <c r="AJ408" s="38"/>
      <c r="AK408" s="38"/>
      <c r="AL408" s="38"/>
      <c r="AM408" s="38"/>
      <c r="AN408" s="38"/>
      <c r="AO408" s="38"/>
    </row>
    <row r="409" spans="5:41" ht="15" customHeight="1" x14ac:dyDescent="0.55000000000000004">
      <c r="E409" s="39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F409" s="38"/>
      <c r="AG409" s="38"/>
      <c r="AH409" s="38"/>
      <c r="AI409" s="38"/>
      <c r="AJ409" s="38"/>
      <c r="AK409" s="38"/>
      <c r="AL409" s="38"/>
      <c r="AM409" s="38"/>
      <c r="AN409" s="38"/>
      <c r="AO409" s="38"/>
    </row>
    <row r="410" spans="5:41" ht="15" customHeight="1" x14ac:dyDescent="0.55000000000000004">
      <c r="E410" s="39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F410" s="38"/>
      <c r="AG410" s="38"/>
      <c r="AH410" s="38"/>
      <c r="AI410" s="38"/>
      <c r="AJ410" s="38"/>
      <c r="AK410" s="38"/>
      <c r="AL410" s="38"/>
      <c r="AM410" s="38"/>
      <c r="AN410" s="38"/>
      <c r="AO410" s="38"/>
    </row>
    <row r="411" spans="5:41" ht="15" customHeight="1" x14ac:dyDescent="0.55000000000000004">
      <c r="E411" s="39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F411" s="38"/>
      <c r="AG411" s="38"/>
      <c r="AH411" s="38"/>
      <c r="AI411" s="38"/>
      <c r="AJ411" s="38"/>
      <c r="AK411" s="38"/>
      <c r="AL411" s="38"/>
      <c r="AM411" s="38"/>
      <c r="AN411" s="38"/>
      <c r="AO411" s="38"/>
    </row>
    <row r="412" spans="5:41" ht="15" customHeight="1" x14ac:dyDescent="0.55000000000000004">
      <c r="E412" s="39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F412" s="38"/>
      <c r="AG412" s="38"/>
      <c r="AH412" s="38"/>
      <c r="AI412" s="38"/>
      <c r="AJ412" s="38"/>
      <c r="AK412" s="38"/>
      <c r="AL412" s="38"/>
      <c r="AM412" s="38"/>
      <c r="AN412" s="38"/>
      <c r="AO412" s="38"/>
    </row>
    <row r="413" spans="5:41" ht="15" customHeight="1" x14ac:dyDescent="0.55000000000000004">
      <c r="E413" s="39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F413" s="38"/>
      <c r="AG413" s="38"/>
      <c r="AH413" s="38"/>
      <c r="AI413" s="38"/>
      <c r="AJ413" s="38"/>
      <c r="AK413" s="38"/>
      <c r="AL413" s="38"/>
      <c r="AM413" s="38"/>
      <c r="AN413" s="38"/>
      <c r="AO413" s="38"/>
    </row>
    <row r="414" spans="5:41" ht="15" customHeight="1" x14ac:dyDescent="0.55000000000000004">
      <c r="E414" s="39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F414" s="38"/>
      <c r="AG414" s="38"/>
      <c r="AH414" s="38"/>
      <c r="AI414" s="38"/>
      <c r="AJ414" s="38"/>
      <c r="AK414" s="38"/>
      <c r="AL414" s="38"/>
      <c r="AM414" s="38"/>
      <c r="AN414" s="38"/>
      <c r="AO414" s="38"/>
    </row>
    <row r="415" spans="5:41" ht="15" customHeight="1" x14ac:dyDescent="0.55000000000000004">
      <c r="E415" s="39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F415" s="38"/>
      <c r="AG415" s="38"/>
      <c r="AH415" s="38"/>
      <c r="AI415" s="38"/>
      <c r="AJ415" s="38"/>
      <c r="AK415" s="38"/>
      <c r="AL415" s="38"/>
      <c r="AM415" s="38"/>
      <c r="AN415" s="38"/>
      <c r="AO415" s="38"/>
    </row>
    <row r="416" spans="5:41" ht="15" customHeight="1" x14ac:dyDescent="0.55000000000000004">
      <c r="E416" s="39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F416" s="38"/>
      <c r="AG416" s="38"/>
      <c r="AH416" s="38"/>
      <c r="AI416" s="38"/>
      <c r="AJ416" s="38"/>
      <c r="AK416" s="38"/>
      <c r="AL416" s="38"/>
      <c r="AM416" s="38"/>
      <c r="AN416" s="38"/>
      <c r="AO416" s="38"/>
    </row>
    <row r="417" spans="5:41" ht="15" customHeight="1" x14ac:dyDescent="0.55000000000000004">
      <c r="E417" s="39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F417" s="38"/>
      <c r="AG417" s="38"/>
      <c r="AH417" s="38"/>
      <c r="AI417" s="38"/>
      <c r="AJ417" s="38"/>
      <c r="AK417" s="38"/>
      <c r="AL417" s="38"/>
      <c r="AM417" s="38"/>
      <c r="AN417" s="38"/>
      <c r="AO417" s="38"/>
    </row>
    <row r="418" spans="5:41" ht="15" customHeight="1" x14ac:dyDescent="0.55000000000000004">
      <c r="E418" s="39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F418" s="38"/>
      <c r="AG418" s="38"/>
      <c r="AH418" s="38"/>
      <c r="AI418" s="38"/>
      <c r="AJ418" s="38"/>
      <c r="AK418" s="38"/>
      <c r="AL418" s="38"/>
      <c r="AM418" s="38"/>
      <c r="AN418" s="38"/>
      <c r="AO418" s="38"/>
    </row>
    <row r="419" spans="5:41" ht="15" customHeight="1" x14ac:dyDescent="0.55000000000000004">
      <c r="E419" s="39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F419" s="38"/>
      <c r="AG419" s="38"/>
      <c r="AH419" s="38"/>
      <c r="AI419" s="38"/>
      <c r="AJ419" s="38"/>
      <c r="AK419" s="38"/>
      <c r="AL419" s="38"/>
      <c r="AM419" s="38"/>
      <c r="AN419" s="38"/>
      <c r="AO419" s="38"/>
    </row>
    <row r="420" spans="5:41" ht="15" customHeight="1" x14ac:dyDescent="0.55000000000000004">
      <c r="E420" s="39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F420" s="38"/>
      <c r="AG420" s="38"/>
      <c r="AH420" s="38"/>
      <c r="AI420" s="38"/>
      <c r="AJ420" s="38"/>
      <c r="AK420" s="38"/>
      <c r="AL420" s="38"/>
      <c r="AM420" s="38"/>
      <c r="AN420" s="38"/>
      <c r="AO420" s="38"/>
    </row>
    <row r="421" spans="5:41" ht="15" customHeight="1" x14ac:dyDescent="0.55000000000000004">
      <c r="E421" s="39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F421" s="38"/>
      <c r="AG421" s="38"/>
      <c r="AH421" s="38"/>
      <c r="AI421" s="38"/>
      <c r="AJ421" s="38"/>
      <c r="AK421" s="38"/>
      <c r="AL421" s="38"/>
      <c r="AM421" s="38"/>
      <c r="AN421" s="38"/>
      <c r="AO421" s="38"/>
    </row>
    <row r="422" spans="5:41" ht="15" customHeight="1" x14ac:dyDescent="0.55000000000000004">
      <c r="E422" s="39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F422" s="38"/>
      <c r="AG422" s="38"/>
      <c r="AH422" s="38"/>
      <c r="AI422" s="38"/>
      <c r="AJ422" s="38"/>
      <c r="AK422" s="38"/>
      <c r="AL422" s="38"/>
      <c r="AM422" s="38"/>
      <c r="AN422" s="38"/>
      <c r="AO422" s="38"/>
    </row>
    <row r="423" spans="5:41" ht="15" customHeight="1" x14ac:dyDescent="0.55000000000000004">
      <c r="E423" s="39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F423" s="38"/>
      <c r="AG423" s="38"/>
      <c r="AH423" s="38"/>
      <c r="AI423" s="38"/>
      <c r="AJ423" s="38"/>
      <c r="AK423" s="38"/>
      <c r="AL423" s="38"/>
      <c r="AM423" s="38"/>
      <c r="AN423" s="38"/>
      <c r="AO423" s="38"/>
    </row>
    <row r="424" spans="5:41" ht="15" customHeight="1" x14ac:dyDescent="0.55000000000000004">
      <c r="E424" s="39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F424" s="38"/>
      <c r="AG424" s="38"/>
      <c r="AH424" s="38"/>
      <c r="AI424" s="38"/>
      <c r="AJ424" s="38"/>
      <c r="AK424" s="38"/>
      <c r="AL424" s="38"/>
      <c r="AM424" s="38"/>
      <c r="AN424" s="38"/>
      <c r="AO424" s="38"/>
    </row>
    <row r="425" spans="5:41" ht="15" customHeight="1" x14ac:dyDescent="0.55000000000000004">
      <c r="E425" s="39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F425" s="38"/>
      <c r="AG425" s="38"/>
      <c r="AH425" s="38"/>
      <c r="AI425" s="38"/>
      <c r="AJ425" s="38"/>
      <c r="AK425" s="38"/>
      <c r="AL425" s="38"/>
      <c r="AM425" s="38"/>
      <c r="AN425" s="38"/>
      <c r="AO425" s="38"/>
    </row>
    <row r="426" spans="5:41" ht="15" customHeight="1" x14ac:dyDescent="0.55000000000000004">
      <c r="E426" s="39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F426" s="38"/>
      <c r="AG426" s="38"/>
      <c r="AH426" s="38"/>
      <c r="AI426" s="38"/>
      <c r="AJ426" s="38"/>
      <c r="AK426" s="38"/>
      <c r="AL426" s="38"/>
      <c r="AM426" s="38"/>
      <c r="AN426" s="38"/>
      <c r="AO426" s="38"/>
    </row>
    <row r="427" spans="5:41" ht="15" customHeight="1" x14ac:dyDescent="0.55000000000000004">
      <c r="E427" s="39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F427" s="38"/>
      <c r="AG427" s="38"/>
      <c r="AH427" s="38"/>
      <c r="AI427" s="38"/>
      <c r="AJ427" s="38"/>
      <c r="AK427" s="38"/>
      <c r="AL427" s="38"/>
      <c r="AM427" s="38"/>
      <c r="AN427" s="38"/>
      <c r="AO427" s="38"/>
    </row>
    <row r="428" spans="5:41" ht="15" customHeight="1" x14ac:dyDescent="0.55000000000000004">
      <c r="E428" s="39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F428" s="38"/>
      <c r="AG428" s="38"/>
      <c r="AH428" s="38"/>
      <c r="AI428" s="38"/>
      <c r="AJ428" s="38"/>
      <c r="AK428" s="38"/>
      <c r="AL428" s="38"/>
      <c r="AM428" s="38"/>
      <c r="AN428" s="38"/>
      <c r="AO428" s="38"/>
    </row>
    <row r="429" spans="5:41" ht="15" customHeight="1" x14ac:dyDescent="0.55000000000000004">
      <c r="E429" s="39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F429" s="38"/>
      <c r="AG429" s="38"/>
      <c r="AH429" s="38"/>
      <c r="AI429" s="38"/>
      <c r="AJ429" s="38"/>
      <c r="AK429" s="38"/>
      <c r="AL429" s="38"/>
      <c r="AM429" s="38"/>
      <c r="AN429" s="38"/>
      <c r="AO429" s="38"/>
    </row>
    <row r="430" spans="5:41" ht="15" customHeight="1" x14ac:dyDescent="0.55000000000000004">
      <c r="E430" s="39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F430" s="38"/>
      <c r="AG430" s="38"/>
      <c r="AH430" s="38"/>
      <c r="AI430" s="38"/>
      <c r="AJ430" s="38"/>
      <c r="AK430" s="38"/>
      <c r="AL430" s="38"/>
      <c r="AM430" s="38"/>
      <c r="AN430" s="38"/>
      <c r="AO430" s="38"/>
    </row>
    <row r="431" spans="5:41" ht="15" customHeight="1" x14ac:dyDescent="0.55000000000000004">
      <c r="E431" s="39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F431" s="38"/>
      <c r="AG431" s="38"/>
      <c r="AH431" s="38"/>
      <c r="AI431" s="38"/>
      <c r="AJ431" s="38"/>
      <c r="AK431" s="38"/>
      <c r="AL431" s="38"/>
      <c r="AM431" s="38"/>
      <c r="AN431" s="38"/>
      <c r="AO431" s="38"/>
    </row>
    <row r="432" spans="5:41" ht="15" customHeight="1" x14ac:dyDescent="0.55000000000000004">
      <c r="E432" s="39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F432" s="38"/>
      <c r="AG432" s="38"/>
      <c r="AH432" s="38"/>
      <c r="AI432" s="38"/>
      <c r="AJ432" s="38"/>
      <c r="AK432" s="38"/>
      <c r="AL432" s="38"/>
      <c r="AM432" s="38"/>
      <c r="AN432" s="38"/>
      <c r="AO432" s="38"/>
    </row>
    <row r="433" spans="5:41" ht="15" customHeight="1" x14ac:dyDescent="0.55000000000000004">
      <c r="E433" s="39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F433" s="38"/>
      <c r="AG433" s="38"/>
      <c r="AH433" s="38"/>
      <c r="AI433" s="38"/>
      <c r="AJ433" s="38"/>
      <c r="AK433" s="38"/>
      <c r="AL433" s="38"/>
      <c r="AM433" s="38"/>
      <c r="AN433" s="38"/>
      <c r="AO433" s="38"/>
    </row>
    <row r="434" spans="5:41" ht="15" customHeight="1" x14ac:dyDescent="0.55000000000000004">
      <c r="E434" s="39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F434" s="38"/>
      <c r="AG434" s="38"/>
      <c r="AH434" s="38"/>
      <c r="AI434" s="38"/>
      <c r="AJ434" s="38"/>
      <c r="AK434" s="38"/>
      <c r="AL434" s="38"/>
      <c r="AM434" s="38"/>
      <c r="AN434" s="38"/>
      <c r="AO434" s="38"/>
    </row>
    <row r="435" spans="5:41" ht="15" customHeight="1" x14ac:dyDescent="0.55000000000000004">
      <c r="E435" s="39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F435" s="38"/>
      <c r="AG435" s="38"/>
      <c r="AH435" s="38"/>
      <c r="AI435" s="38"/>
      <c r="AJ435" s="38"/>
      <c r="AK435" s="38"/>
      <c r="AL435" s="38"/>
      <c r="AM435" s="38"/>
      <c r="AN435" s="38"/>
      <c r="AO435" s="38"/>
    </row>
    <row r="436" spans="5:41" ht="15" customHeight="1" x14ac:dyDescent="0.55000000000000004">
      <c r="E436" s="39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F436" s="38"/>
      <c r="AG436" s="38"/>
      <c r="AH436" s="38"/>
      <c r="AI436" s="38"/>
      <c r="AJ436" s="38"/>
      <c r="AK436" s="38"/>
      <c r="AL436" s="38"/>
      <c r="AM436" s="38"/>
      <c r="AN436" s="38"/>
      <c r="AO436" s="38"/>
    </row>
    <row r="437" spans="5:41" ht="15" customHeight="1" x14ac:dyDescent="0.55000000000000004">
      <c r="E437" s="39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F437" s="38"/>
      <c r="AG437" s="38"/>
      <c r="AH437" s="38"/>
      <c r="AI437" s="38"/>
      <c r="AJ437" s="38"/>
      <c r="AK437" s="38"/>
      <c r="AL437" s="38"/>
      <c r="AM437" s="38"/>
      <c r="AN437" s="38"/>
      <c r="AO437" s="38"/>
    </row>
    <row r="438" spans="5:41" ht="15" customHeight="1" x14ac:dyDescent="0.55000000000000004">
      <c r="E438" s="39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F438" s="38"/>
      <c r="AG438" s="38"/>
      <c r="AH438" s="38"/>
      <c r="AI438" s="38"/>
      <c r="AJ438" s="38"/>
      <c r="AK438" s="38"/>
      <c r="AL438" s="38"/>
      <c r="AM438" s="38"/>
      <c r="AN438" s="38"/>
      <c r="AO438" s="38"/>
    </row>
    <row r="439" spans="5:41" ht="15" customHeight="1" x14ac:dyDescent="0.55000000000000004">
      <c r="E439" s="39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F439" s="38"/>
      <c r="AG439" s="38"/>
      <c r="AH439" s="38"/>
      <c r="AI439" s="38"/>
      <c r="AJ439" s="38"/>
      <c r="AK439" s="38"/>
      <c r="AL439" s="38"/>
      <c r="AM439" s="38"/>
      <c r="AN439" s="38"/>
      <c r="AO439" s="38"/>
    </row>
    <row r="440" spans="5:41" ht="15" customHeight="1" x14ac:dyDescent="0.55000000000000004">
      <c r="E440" s="39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F440" s="38"/>
      <c r="AG440" s="38"/>
      <c r="AH440" s="38"/>
      <c r="AI440" s="38"/>
      <c r="AJ440" s="38"/>
      <c r="AK440" s="38"/>
      <c r="AL440" s="38"/>
      <c r="AM440" s="38"/>
      <c r="AN440" s="38"/>
      <c r="AO440" s="38"/>
    </row>
    <row r="441" spans="5:41" ht="15" customHeight="1" x14ac:dyDescent="0.55000000000000004">
      <c r="E441" s="39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F441" s="38"/>
      <c r="AG441" s="38"/>
      <c r="AH441" s="38"/>
      <c r="AI441" s="38"/>
      <c r="AJ441" s="38"/>
      <c r="AK441" s="38"/>
      <c r="AL441" s="38"/>
      <c r="AM441" s="38"/>
      <c r="AN441" s="38"/>
      <c r="AO441" s="38"/>
    </row>
    <row r="442" spans="5:41" ht="15" customHeight="1" x14ac:dyDescent="0.55000000000000004">
      <c r="E442" s="39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F442" s="38"/>
      <c r="AG442" s="38"/>
      <c r="AH442" s="38"/>
      <c r="AI442" s="38"/>
      <c r="AJ442" s="38"/>
      <c r="AK442" s="38"/>
      <c r="AL442" s="38"/>
      <c r="AM442" s="38"/>
      <c r="AN442" s="38"/>
      <c r="AO442" s="38"/>
    </row>
    <row r="443" spans="5:41" ht="15" customHeight="1" x14ac:dyDescent="0.55000000000000004">
      <c r="E443" s="39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F443" s="38"/>
      <c r="AG443" s="38"/>
      <c r="AH443" s="38"/>
      <c r="AI443" s="38"/>
      <c r="AJ443" s="38"/>
      <c r="AK443" s="38"/>
      <c r="AL443" s="38"/>
      <c r="AM443" s="38"/>
      <c r="AN443" s="38"/>
      <c r="AO443" s="38"/>
    </row>
    <row r="444" spans="5:41" ht="15" customHeight="1" x14ac:dyDescent="0.55000000000000004">
      <c r="E444" s="39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F444" s="38"/>
      <c r="AG444" s="38"/>
      <c r="AH444" s="38"/>
      <c r="AI444" s="38"/>
      <c r="AJ444" s="38"/>
      <c r="AK444" s="38"/>
      <c r="AL444" s="38"/>
      <c r="AM444" s="38"/>
      <c r="AN444" s="38"/>
      <c r="AO444" s="38"/>
    </row>
    <row r="445" spans="5:41" ht="15" customHeight="1" x14ac:dyDescent="0.55000000000000004">
      <c r="E445" s="39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F445" s="38"/>
      <c r="AG445" s="38"/>
      <c r="AH445" s="38"/>
      <c r="AI445" s="38"/>
      <c r="AJ445" s="38"/>
      <c r="AK445" s="38"/>
      <c r="AL445" s="38"/>
      <c r="AM445" s="38"/>
      <c r="AN445" s="38"/>
      <c r="AO445" s="38"/>
    </row>
    <row r="446" spans="5:41" ht="15" customHeight="1" x14ac:dyDescent="0.55000000000000004">
      <c r="E446" s="39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F446" s="38"/>
      <c r="AG446" s="38"/>
      <c r="AH446" s="38"/>
      <c r="AI446" s="38"/>
      <c r="AJ446" s="38"/>
      <c r="AK446" s="38"/>
      <c r="AL446" s="38"/>
      <c r="AM446" s="38"/>
      <c r="AN446" s="38"/>
      <c r="AO446" s="38"/>
    </row>
    <row r="447" spans="5:41" ht="15" customHeight="1" x14ac:dyDescent="0.55000000000000004">
      <c r="E447" s="39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F447" s="38"/>
      <c r="AG447" s="38"/>
      <c r="AH447" s="38"/>
      <c r="AI447" s="38"/>
      <c r="AJ447" s="38"/>
      <c r="AK447" s="38"/>
      <c r="AL447" s="38"/>
      <c r="AM447" s="38"/>
      <c r="AN447" s="38"/>
      <c r="AO447" s="38"/>
    </row>
    <row r="448" spans="5:41" ht="15" customHeight="1" x14ac:dyDescent="0.55000000000000004">
      <c r="E448" s="39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F448" s="38"/>
      <c r="AG448" s="38"/>
      <c r="AH448" s="38"/>
      <c r="AI448" s="38"/>
      <c r="AJ448" s="38"/>
      <c r="AK448" s="38"/>
      <c r="AL448" s="38"/>
      <c r="AM448" s="38"/>
      <c r="AN448" s="38"/>
      <c r="AO448" s="38"/>
    </row>
    <row r="449" spans="5:41" ht="15" customHeight="1" x14ac:dyDescent="0.55000000000000004">
      <c r="E449" s="39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F449" s="38"/>
      <c r="AG449" s="38"/>
      <c r="AH449" s="38"/>
      <c r="AI449" s="38"/>
      <c r="AJ449" s="38"/>
      <c r="AK449" s="38"/>
      <c r="AL449" s="38"/>
      <c r="AM449" s="38"/>
      <c r="AN449" s="38"/>
      <c r="AO449" s="38"/>
    </row>
    <row r="450" spans="5:41" ht="15" customHeight="1" x14ac:dyDescent="0.55000000000000004">
      <c r="E450" s="39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F450" s="38"/>
      <c r="AG450" s="38"/>
      <c r="AH450" s="38"/>
      <c r="AI450" s="38"/>
      <c r="AJ450" s="38"/>
      <c r="AK450" s="38"/>
      <c r="AL450" s="38"/>
      <c r="AM450" s="38"/>
      <c r="AN450" s="38"/>
      <c r="AO450" s="38"/>
    </row>
    <row r="451" spans="5:41" ht="15" customHeight="1" x14ac:dyDescent="0.55000000000000004">
      <c r="E451" s="39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F451" s="38"/>
      <c r="AG451" s="38"/>
      <c r="AH451" s="38"/>
      <c r="AI451" s="38"/>
      <c r="AJ451" s="38"/>
      <c r="AK451" s="38"/>
      <c r="AL451" s="38"/>
      <c r="AM451" s="38"/>
      <c r="AN451" s="38"/>
      <c r="AO451" s="38"/>
    </row>
    <row r="452" spans="5:41" ht="15" customHeight="1" x14ac:dyDescent="0.55000000000000004">
      <c r="E452" s="39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F452" s="38"/>
      <c r="AG452" s="38"/>
      <c r="AH452" s="38"/>
      <c r="AI452" s="38"/>
      <c r="AJ452" s="38"/>
      <c r="AK452" s="38"/>
      <c r="AL452" s="38"/>
      <c r="AM452" s="38"/>
      <c r="AN452" s="38"/>
      <c r="AO452" s="38"/>
    </row>
    <row r="453" spans="5:41" ht="15" customHeight="1" x14ac:dyDescent="0.55000000000000004">
      <c r="E453" s="39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F453" s="38"/>
      <c r="AG453" s="38"/>
      <c r="AH453" s="38"/>
      <c r="AI453" s="38"/>
      <c r="AJ453" s="38"/>
      <c r="AK453" s="38"/>
      <c r="AL453" s="38"/>
      <c r="AM453" s="38"/>
      <c r="AN453" s="38"/>
      <c r="AO453" s="38"/>
    </row>
    <row r="454" spans="5:41" ht="15" customHeight="1" x14ac:dyDescent="0.55000000000000004">
      <c r="E454" s="39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F454" s="38"/>
      <c r="AG454" s="38"/>
      <c r="AH454" s="38"/>
      <c r="AI454" s="38"/>
      <c r="AJ454" s="38"/>
      <c r="AK454" s="38"/>
      <c r="AL454" s="38"/>
      <c r="AM454" s="38"/>
      <c r="AN454" s="38"/>
      <c r="AO454" s="38"/>
    </row>
    <row r="455" spans="5:41" ht="15" customHeight="1" x14ac:dyDescent="0.55000000000000004">
      <c r="E455" s="39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F455" s="38"/>
      <c r="AG455" s="38"/>
      <c r="AH455" s="38"/>
      <c r="AI455" s="38"/>
      <c r="AJ455" s="38"/>
      <c r="AK455" s="38"/>
      <c r="AL455" s="38"/>
      <c r="AM455" s="38"/>
      <c r="AN455" s="38"/>
      <c r="AO455" s="38"/>
    </row>
    <row r="456" spans="5:41" ht="15" customHeight="1" x14ac:dyDescent="0.55000000000000004">
      <c r="E456" s="39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F456" s="38"/>
      <c r="AG456" s="38"/>
      <c r="AH456" s="38"/>
      <c r="AI456" s="38"/>
      <c r="AJ456" s="38"/>
      <c r="AK456" s="38"/>
      <c r="AL456" s="38"/>
      <c r="AM456" s="38"/>
      <c r="AN456" s="38"/>
      <c r="AO456" s="38"/>
    </row>
    <row r="457" spans="5:41" ht="15" customHeight="1" x14ac:dyDescent="0.55000000000000004">
      <c r="E457" s="39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F457" s="38"/>
      <c r="AG457" s="38"/>
      <c r="AH457" s="38"/>
      <c r="AI457" s="38"/>
      <c r="AJ457" s="38"/>
      <c r="AK457" s="38"/>
      <c r="AL457" s="38"/>
      <c r="AM457" s="38"/>
      <c r="AN457" s="38"/>
      <c r="AO457" s="38"/>
    </row>
    <row r="458" spans="5:41" ht="15" customHeight="1" x14ac:dyDescent="0.55000000000000004">
      <c r="E458" s="39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F458" s="38"/>
      <c r="AG458" s="38"/>
      <c r="AH458" s="38"/>
      <c r="AI458" s="38"/>
      <c r="AJ458" s="38"/>
      <c r="AK458" s="38"/>
      <c r="AL458" s="38"/>
      <c r="AM458" s="38"/>
      <c r="AN458" s="38"/>
      <c r="AO458" s="38"/>
    </row>
    <row r="459" spans="5:41" ht="15" customHeight="1" x14ac:dyDescent="0.55000000000000004">
      <c r="E459" s="39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F459" s="38"/>
      <c r="AG459" s="38"/>
      <c r="AH459" s="38"/>
      <c r="AI459" s="38"/>
      <c r="AJ459" s="38"/>
      <c r="AK459" s="38"/>
      <c r="AL459" s="38"/>
      <c r="AM459" s="38"/>
      <c r="AN459" s="38"/>
      <c r="AO459" s="38"/>
    </row>
    <row r="460" spans="5:41" ht="15" customHeight="1" x14ac:dyDescent="0.55000000000000004">
      <c r="E460" s="39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F460" s="38"/>
      <c r="AG460" s="38"/>
      <c r="AH460" s="38"/>
      <c r="AI460" s="38"/>
      <c r="AJ460" s="38"/>
      <c r="AK460" s="38"/>
      <c r="AL460" s="38"/>
      <c r="AM460" s="38"/>
      <c r="AN460" s="38"/>
      <c r="AO460" s="38"/>
    </row>
    <row r="461" spans="5:41" ht="15" customHeight="1" x14ac:dyDescent="0.55000000000000004">
      <c r="E461" s="39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F461" s="38"/>
      <c r="AG461" s="38"/>
      <c r="AH461" s="38"/>
      <c r="AI461" s="38"/>
      <c r="AJ461" s="38"/>
      <c r="AK461" s="38"/>
      <c r="AL461" s="38"/>
      <c r="AM461" s="38"/>
      <c r="AN461" s="38"/>
      <c r="AO461" s="38"/>
    </row>
    <row r="462" spans="5:41" ht="15" customHeight="1" x14ac:dyDescent="0.55000000000000004">
      <c r="E462" s="39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F462" s="38"/>
      <c r="AG462" s="38"/>
      <c r="AH462" s="38"/>
      <c r="AI462" s="38"/>
      <c r="AJ462" s="38"/>
      <c r="AK462" s="38"/>
      <c r="AL462" s="38"/>
      <c r="AM462" s="38"/>
      <c r="AN462" s="38"/>
      <c r="AO462" s="38"/>
    </row>
    <row r="463" spans="5:41" ht="15" customHeight="1" x14ac:dyDescent="0.55000000000000004">
      <c r="E463" s="39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F463" s="38"/>
      <c r="AG463" s="38"/>
      <c r="AH463" s="38"/>
      <c r="AI463" s="38"/>
      <c r="AJ463" s="38"/>
      <c r="AK463" s="38"/>
      <c r="AL463" s="38"/>
      <c r="AM463" s="38"/>
      <c r="AN463" s="38"/>
      <c r="AO463" s="38"/>
    </row>
    <row r="464" spans="5:41" ht="15" customHeight="1" x14ac:dyDescent="0.55000000000000004">
      <c r="E464" s="39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F464" s="38"/>
      <c r="AG464" s="38"/>
      <c r="AH464" s="38"/>
      <c r="AI464" s="38"/>
      <c r="AJ464" s="38"/>
      <c r="AK464" s="38"/>
      <c r="AL464" s="38"/>
      <c r="AM464" s="38"/>
      <c r="AN464" s="38"/>
      <c r="AO464" s="38"/>
    </row>
    <row r="465" spans="5:41" ht="15" customHeight="1" x14ac:dyDescent="0.55000000000000004">
      <c r="E465" s="39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F465" s="38"/>
      <c r="AG465" s="38"/>
      <c r="AH465" s="38"/>
      <c r="AI465" s="38"/>
      <c r="AJ465" s="38"/>
      <c r="AK465" s="38"/>
      <c r="AL465" s="38"/>
      <c r="AM465" s="38"/>
      <c r="AN465" s="38"/>
      <c r="AO465" s="38"/>
    </row>
    <row r="466" spans="5:41" ht="15" customHeight="1" x14ac:dyDescent="0.55000000000000004">
      <c r="E466" s="39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F466" s="38"/>
      <c r="AG466" s="38"/>
      <c r="AH466" s="38"/>
      <c r="AI466" s="38"/>
      <c r="AJ466" s="38"/>
      <c r="AK466" s="38"/>
      <c r="AL466" s="38"/>
      <c r="AM466" s="38"/>
      <c r="AN466" s="38"/>
      <c r="AO466" s="38"/>
    </row>
    <row r="467" spans="5:41" ht="15" customHeight="1" x14ac:dyDescent="0.55000000000000004">
      <c r="E467" s="39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F467" s="38"/>
      <c r="AG467" s="38"/>
      <c r="AH467" s="38"/>
      <c r="AI467" s="38"/>
      <c r="AJ467" s="38"/>
      <c r="AK467" s="38"/>
      <c r="AL467" s="38"/>
      <c r="AM467" s="38"/>
      <c r="AN467" s="38"/>
      <c r="AO467" s="38"/>
    </row>
    <row r="468" spans="5:41" ht="15" customHeight="1" x14ac:dyDescent="0.55000000000000004">
      <c r="E468" s="39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F468" s="38"/>
      <c r="AG468" s="38"/>
      <c r="AH468" s="38"/>
      <c r="AI468" s="38"/>
      <c r="AJ468" s="38"/>
      <c r="AK468" s="38"/>
      <c r="AL468" s="38"/>
      <c r="AM468" s="38"/>
      <c r="AN468" s="38"/>
      <c r="AO468" s="38"/>
    </row>
    <row r="469" spans="5:41" ht="15" customHeight="1" x14ac:dyDescent="0.55000000000000004">
      <c r="E469" s="39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F469" s="38"/>
      <c r="AG469" s="38"/>
      <c r="AH469" s="38"/>
      <c r="AI469" s="38"/>
      <c r="AJ469" s="38"/>
      <c r="AK469" s="38"/>
      <c r="AL469" s="38"/>
      <c r="AM469" s="38"/>
      <c r="AN469" s="38"/>
      <c r="AO469" s="38"/>
    </row>
    <row r="470" spans="5:41" ht="15" customHeight="1" x14ac:dyDescent="0.55000000000000004">
      <c r="E470" s="39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F470" s="38"/>
      <c r="AG470" s="38"/>
      <c r="AH470" s="38"/>
      <c r="AI470" s="38"/>
      <c r="AJ470" s="38"/>
      <c r="AK470" s="38"/>
      <c r="AL470" s="38"/>
      <c r="AM470" s="38"/>
      <c r="AN470" s="38"/>
      <c r="AO470" s="38"/>
    </row>
    <row r="471" spans="5:41" ht="15" customHeight="1" x14ac:dyDescent="0.55000000000000004">
      <c r="E471" s="39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F471" s="38"/>
      <c r="AG471" s="38"/>
      <c r="AH471" s="38"/>
      <c r="AI471" s="38"/>
      <c r="AJ471" s="38"/>
      <c r="AK471" s="38"/>
      <c r="AL471" s="38"/>
      <c r="AM471" s="38"/>
      <c r="AN471" s="38"/>
      <c r="AO471" s="38"/>
    </row>
    <row r="472" spans="5:41" ht="15" customHeight="1" x14ac:dyDescent="0.55000000000000004">
      <c r="E472" s="39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8"/>
      <c r="AI472" s="38"/>
      <c r="AJ472" s="38"/>
      <c r="AK472" s="38"/>
      <c r="AL472" s="38"/>
      <c r="AM472" s="38"/>
      <c r="AN472" s="38"/>
      <c r="AO472" s="38"/>
    </row>
    <row r="473" spans="5:41" ht="15" customHeight="1" x14ac:dyDescent="0.55000000000000004">
      <c r="E473" s="39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F473" s="38"/>
      <c r="AG473" s="38"/>
      <c r="AH473" s="38"/>
      <c r="AI473" s="38"/>
      <c r="AJ473" s="38"/>
      <c r="AK473" s="38"/>
      <c r="AL473" s="38"/>
      <c r="AM473" s="38"/>
      <c r="AN473" s="38"/>
      <c r="AO473" s="38"/>
    </row>
    <row r="474" spans="5:41" ht="15" customHeight="1" x14ac:dyDescent="0.55000000000000004">
      <c r="E474" s="39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F474" s="38"/>
      <c r="AG474" s="38"/>
      <c r="AH474" s="38"/>
      <c r="AI474" s="38"/>
      <c r="AJ474" s="38"/>
      <c r="AK474" s="38"/>
      <c r="AL474" s="38"/>
      <c r="AM474" s="38"/>
      <c r="AN474" s="38"/>
      <c r="AO474" s="38"/>
    </row>
    <row r="475" spans="5:41" ht="15" customHeight="1" x14ac:dyDescent="0.55000000000000004">
      <c r="E475" s="39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F475" s="38"/>
      <c r="AG475" s="38"/>
      <c r="AH475" s="38"/>
      <c r="AI475" s="38"/>
      <c r="AJ475" s="38"/>
      <c r="AK475" s="38"/>
      <c r="AL475" s="38"/>
      <c r="AM475" s="38"/>
      <c r="AN475" s="38"/>
      <c r="AO475" s="38"/>
    </row>
    <row r="476" spans="5:41" ht="15" customHeight="1" x14ac:dyDescent="0.55000000000000004">
      <c r="E476" s="39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F476" s="38"/>
      <c r="AG476" s="38"/>
      <c r="AH476" s="38"/>
      <c r="AI476" s="38"/>
      <c r="AJ476" s="38"/>
      <c r="AK476" s="38"/>
      <c r="AL476" s="38"/>
      <c r="AM476" s="38"/>
      <c r="AN476" s="38"/>
      <c r="AO476" s="38"/>
    </row>
    <row r="477" spans="5:41" ht="15" customHeight="1" x14ac:dyDescent="0.55000000000000004">
      <c r="E477" s="39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  <c r="AE477" s="38"/>
      <c r="AF477" s="38"/>
      <c r="AG477" s="38"/>
      <c r="AH477" s="38"/>
      <c r="AI477" s="38"/>
      <c r="AJ477" s="38"/>
      <c r="AK477" s="38"/>
      <c r="AL477" s="38"/>
      <c r="AM477" s="38"/>
      <c r="AN477" s="38"/>
      <c r="AO477" s="38"/>
    </row>
    <row r="478" spans="5:41" ht="15" customHeight="1" x14ac:dyDescent="0.55000000000000004">
      <c r="E478" s="39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F478" s="38"/>
      <c r="AG478" s="38"/>
      <c r="AH478" s="38"/>
      <c r="AI478" s="38"/>
      <c r="AJ478" s="38"/>
      <c r="AK478" s="38"/>
      <c r="AL478" s="38"/>
      <c r="AM478" s="38"/>
      <c r="AN478" s="38"/>
      <c r="AO478" s="38"/>
    </row>
    <row r="479" spans="5:41" ht="15" customHeight="1" x14ac:dyDescent="0.55000000000000004">
      <c r="E479" s="39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F479" s="38"/>
      <c r="AG479" s="38"/>
      <c r="AH479" s="38"/>
      <c r="AI479" s="38"/>
      <c r="AJ479" s="38"/>
      <c r="AK479" s="38"/>
      <c r="AL479" s="38"/>
      <c r="AM479" s="38"/>
      <c r="AN479" s="38"/>
      <c r="AO479" s="38"/>
    </row>
    <row r="480" spans="5:41" ht="15" customHeight="1" x14ac:dyDescent="0.55000000000000004">
      <c r="E480" s="39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F480" s="38"/>
      <c r="AG480" s="38"/>
      <c r="AH480" s="38"/>
      <c r="AI480" s="38"/>
      <c r="AJ480" s="38"/>
      <c r="AK480" s="38"/>
      <c r="AL480" s="38"/>
      <c r="AM480" s="38"/>
      <c r="AN480" s="38"/>
      <c r="AO480" s="38"/>
    </row>
    <row r="481" spans="5:41" ht="15" customHeight="1" x14ac:dyDescent="0.55000000000000004">
      <c r="E481" s="39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F481" s="38"/>
      <c r="AG481" s="38"/>
      <c r="AH481" s="38"/>
      <c r="AI481" s="38"/>
      <c r="AJ481" s="38"/>
      <c r="AK481" s="38"/>
      <c r="AL481" s="38"/>
      <c r="AM481" s="38"/>
      <c r="AN481" s="38"/>
      <c r="AO481" s="38"/>
    </row>
    <row r="482" spans="5:41" ht="15" customHeight="1" x14ac:dyDescent="0.55000000000000004">
      <c r="E482" s="39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F482" s="38"/>
      <c r="AG482" s="38"/>
      <c r="AH482" s="38"/>
      <c r="AI482" s="38"/>
      <c r="AJ482" s="38"/>
      <c r="AK482" s="38"/>
      <c r="AL482" s="38"/>
      <c r="AM482" s="38"/>
      <c r="AN482" s="38"/>
      <c r="AO482" s="38"/>
    </row>
    <row r="483" spans="5:41" ht="15" customHeight="1" x14ac:dyDescent="0.55000000000000004">
      <c r="E483" s="39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F483" s="38"/>
      <c r="AG483" s="38"/>
      <c r="AH483" s="38"/>
      <c r="AI483" s="38"/>
      <c r="AJ483" s="38"/>
      <c r="AK483" s="38"/>
      <c r="AL483" s="38"/>
      <c r="AM483" s="38"/>
      <c r="AN483" s="38"/>
      <c r="AO483" s="38"/>
    </row>
    <row r="484" spans="5:41" ht="15" customHeight="1" x14ac:dyDescent="0.55000000000000004">
      <c r="E484" s="39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F484" s="38"/>
      <c r="AG484" s="38"/>
      <c r="AH484" s="38"/>
      <c r="AI484" s="38"/>
      <c r="AJ484" s="38"/>
      <c r="AK484" s="38"/>
      <c r="AL484" s="38"/>
      <c r="AM484" s="38"/>
      <c r="AN484" s="38"/>
      <c r="AO484" s="38"/>
    </row>
    <row r="485" spans="5:41" ht="15" customHeight="1" x14ac:dyDescent="0.55000000000000004">
      <c r="E485" s="39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F485" s="38"/>
      <c r="AG485" s="38"/>
      <c r="AH485" s="38"/>
      <c r="AI485" s="38"/>
      <c r="AJ485" s="38"/>
      <c r="AK485" s="38"/>
      <c r="AL485" s="38"/>
      <c r="AM485" s="38"/>
      <c r="AN485" s="38"/>
      <c r="AO485" s="38"/>
    </row>
    <row r="486" spans="5:41" ht="15" customHeight="1" x14ac:dyDescent="0.55000000000000004">
      <c r="E486" s="39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F486" s="38"/>
      <c r="AG486" s="38"/>
      <c r="AH486" s="38"/>
      <c r="AI486" s="38"/>
      <c r="AJ486" s="38"/>
      <c r="AK486" s="38"/>
      <c r="AL486" s="38"/>
      <c r="AM486" s="38"/>
      <c r="AN486" s="38"/>
      <c r="AO486" s="38"/>
    </row>
    <row r="487" spans="5:41" ht="15" customHeight="1" x14ac:dyDescent="0.55000000000000004">
      <c r="E487" s="39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F487" s="38"/>
      <c r="AG487" s="38"/>
      <c r="AH487" s="38"/>
      <c r="AI487" s="38"/>
      <c r="AJ487" s="38"/>
      <c r="AK487" s="38"/>
      <c r="AL487" s="38"/>
      <c r="AM487" s="38"/>
      <c r="AN487" s="38"/>
      <c r="AO487" s="38"/>
    </row>
    <row r="488" spans="5:41" ht="15" customHeight="1" x14ac:dyDescent="0.55000000000000004">
      <c r="E488" s="39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F488" s="38"/>
      <c r="AG488" s="38"/>
      <c r="AH488" s="38"/>
      <c r="AI488" s="38"/>
      <c r="AJ488" s="38"/>
      <c r="AK488" s="38"/>
      <c r="AL488" s="38"/>
      <c r="AM488" s="38"/>
      <c r="AN488" s="38"/>
      <c r="AO488" s="38"/>
    </row>
    <row r="489" spans="5:41" ht="15" customHeight="1" x14ac:dyDescent="0.55000000000000004">
      <c r="E489" s="39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F489" s="38"/>
      <c r="AG489" s="38"/>
      <c r="AH489" s="38"/>
      <c r="AI489" s="38"/>
      <c r="AJ489" s="38"/>
      <c r="AK489" s="38"/>
      <c r="AL489" s="38"/>
      <c r="AM489" s="38"/>
      <c r="AN489" s="38"/>
      <c r="AO489" s="38"/>
    </row>
    <row r="490" spans="5:41" ht="15" customHeight="1" x14ac:dyDescent="0.55000000000000004">
      <c r="E490" s="39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F490" s="38"/>
      <c r="AG490" s="38"/>
      <c r="AH490" s="38"/>
      <c r="AI490" s="38"/>
      <c r="AJ490" s="38"/>
      <c r="AK490" s="38"/>
      <c r="AL490" s="38"/>
      <c r="AM490" s="38"/>
      <c r="AN490" s="38"/>
      <c r="AO490" s="38"/>
    </row>
    <row r="491" spans="5:41" ht="15" customHeight="1" x14ac:dyDescent="0.55000000000000004">
      <c r="E491" s="39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F491" s="38"/>
      <c r="AG491" s="38"/>
      <c r="AH491" s="38"/>
      <c r="AI491" s="38"/>
      <c r="AJ491" s="38"/>
      <c r="AK491" s="38"/>
      <c r="AL491" s="38"/>
      <c r="AM491" s="38"/>
      <c r="AN491" s="38"/>
      <c r="AO491" s="38"/>
    </row>
    <row r="492" spans="5:41" ht="15" customHeight="1" x14ac:dyDescent="0.55000000000000004">
      <c r="E492" s="39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F492" s="38"/>
      <c r="AG492" s="38"/>
      <c r="AH492" s="38"/>
      <c r="AI492" s="38"/>
      <c r="AJ492" s="38"/>
      <c r="AK492" s="38"/>
      <c r="AL492" s="38"/>
      <c r="AM492" s="38"/>
      <c r="AN492" s="38"/>
      <c r="AO492" s="38"/>
    </row>
    <row r="493" spans="5:41" ht="15" customHeight="1" x14ac:dyDescent="0.55000000000000004">
      <c r="E493" s="39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F493" s="38"/>
      <c r="AG493" s="38"/>
      <c r="AH493" s="38"/>
      <c r="AI493" s="38"/>
      <c r="AJ493" s="38"/>
      <c r="AK493" s="38"/>
      <c r="AL493" s="38"/>
      <c r="AM493" s="38"/>
      <c r="AN493" s="38"/>
      <c r="AO493" s="38"/>
    </row>
    <row r="494" spans="5:41" ht="15" customHeight="1" x14ac:dyDescent="0.55000000000000004">
      <c r="E494" s="39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F494" s="38"/>
      <c r="AG494" s="38"/>
      <c r="AH494" s="38"/>
      <c r="AI494" s="38"/>
      <c r="AJ494" s="38"/>
      <c r="AK494" s="38"/>
      <c r="AL494" s="38"/>
      <c r="AM494" s="38"/>
      <c r="AN494" s="38"/>
      <c r="AO494" s="38"/>
    </row>
    <row r="495" spans="5:41" ht="15" customHeight="1" x14ac:dyDescent="0.55000000000000004">
      <c r="E495" s="39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F495" s="38"/>
      <c r="AG495" s="38"/>
      <c r="AH495" s="38"/>
      <c r="AI495" s="38"/>
      <c r="AJ495" s="38"/>
      <c r="AK495" s="38"/>
      <c r="AL495" s="38"/>
      <c r="AM495" s="38"/>
      <c r="AN495" s="38"/>
      <c r="AO495" s="38"/>
    </row>
    <row r="496" spans="5:41" ht="15" customHeight="1" x14ac:dyDescent="0.55000000000000004">
      <c r="E496" s="39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F496" s="38"/>
      <c r="AG496" s="38"/>
      <c r="AH496" s="38"/>
      <c r="AI496" s="38"/>
      <c r="AJ496" s="38"/>
      <c r="AK496" s="38"/>
      <c r="AL496" s="38"/>
      <c r="AM496" s="38"/>
      <c r="AN496" s="38"/>
      <c r="AO496" s="38"/>
    </row>
    <row r="497" spans="5:41" ht="15" customHeight="1" x14ac:dyDescent="0.55000000000000004">
      <c r="E497" s="39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F497" s="38"/>
      <c r="AG497" s="38"/>
      <c r="AH497" s="38"/>
      <c r="AI497" s="38"/>
      <c r="AJ497" s="38"/>
      <c r="AK497" s="38"/>
      <c r="AL497" s="38"/>
      <c r="AM497" s="38"/>
      <c r="AN497" s="38"/>
      <c r="AO497" s="38"/>
    </row>
    <row r="498" spans="5:41" ht="15" customHeight="1" x14ac:dyDescent="0.55000000000000004">
      <c r="E498" s="39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F498" s="38"/>
      <c r="AG498" s="38"/>
      <c r="AH498" s="38"/>
      <c r="AI498" s="38"/>
      <c r="AJ498" s="38"/>
      <c r="AK498" s="38"/>
      <c r="AL498" s="38"/>
      <c r="AM498" s="38"/>
      <c r="AN498" s="38"/>
      <c r="AO498" s="38"/>
    </row>
    <row r="499" spans="5:41" ht="15" customHeight="1" x14ac:dyDescent="0.55000000000000004">
      <c r="E499" s="39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F499" s="38"/>
      <c r="AG499" s="38"/>
      <c r="AH499" s="38"/>
      <c r="AI499" s="38"/>
      <c r="AJ499" s="38"/>
      <c r="AK499" s="38"/>
      <c r="AL499" s="38"/>
      <c r="AM499" s="38"/>
      <c r="AN499" s="38"/>
      <c r="AO499" s="38"/>
    </row>
    <row r="500" spans="5:41" ht="15" customHeight="1" x14ac:dyDescent="0.55000000000000004">
      <c r="E500" s="39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F500" s="38"/>
      <c r="AG500" s="38"/>
      <c r="AH500" s="38"/>
      <c r="AI500" s="38"/>
      <c r="AJ500" s="38"/>
      <c r="AK500" s="38"/>
      <c r="AL500" s="38"/>
      <c r="AM500" s="38"/>
      <c r="AN500" s="38"/>
      <c r="AO500" s="38"/>
    </row>
    <row r="501" spans="5:41" ht="15" customHeight="1" x14ac:dyDescent="0.55000000000000004">
      <c r="E501" s="39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F501" s="38"/>
      <c r="AG501" s="38"/>
      <c r="AH501" s="38"/>
      <c r="AI501" s="38"/>
      <c r="AJ501" s="38"/>
      <c r="AK501" s="38"/>
      <c r="AL501" s="38"/>
      <c r="AM501" s="38"/>
      <c r="AN501" s="38"/>
      <c r="AO501" s="38"/>
    </row>
    <row r="502" spans="5:41" ht="15" customHeight="1" x14ac:dyDescent="0.55000000000000004">
      <c r="E502" s="39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F502" s="38"/>
      <c r="AG502" s="38"/>
      <c r="AH502" s="38"/>
      <c r="AI502" s="38"/>
      <c r="AJ502" s="38"/>
      <c r="AK502" s="38"/>
      <c r="AL502" s="38"/>
      <c r="AM502" s="38"/>
      <c r="AN502" s="38"/>
      <c r="AO502" s="38"/>
    </row>
    <row r="503" spans="5:41" ht="15" customHeight="1" x14ac:dyDescent="0.55000000000000004">
      <c r="E503" s="39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F503" s="38"/>
      <c r="AG503" s="38"/>
      <c r="AH503" s="38"/>
      <c r="AI503" s="38"/>
      <c r="AJ503" s="38"/>
      <c r="AK503" s="38"/>
      <c r="AL503" s="38"/>
      <c r="AM503" s="38"/>
      <c r="AN503" s="38"/>
      <c r="AO503" s="38"/>
    </row>
    <row r="504" spans="5:41" ht="15" customHeight="1" x14ac:dyDescent="0.55000000000000004">
      <c r="E504" s="39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F504" s="38"/>
      <c r="AG504" s="38"/>
      <c r="AH504" s="38"/>
      <c r="AI504" s="38"/>
      <c r="AJ504" s="38"/>
      <c r="AK504" s="38"/>
      <c r="AL504" s="38"/>
      <c r="AM504" s="38"/>
      <c r="AN504" s="38"/>
      <c r="AO504" s="38"/>
    </row>
    <row r="505" spans="5:41" ht="15" customHeight="1" x14ac:dyDescent="0.55000000000000004">
      <c r="E505" s="39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F505" s="38"/>
      <c r="AG505" s="38"/>
      <c r="AH505" s="38"/>
      <c r="AI505" s="38"/>
      <c r="AJ505" s="38"/>
      <c r="AK505" s="38"/>
      <c r="AL505" s="38"/>
      <c r="AM505" s="38"/>
      <c r="AN505" s="38"/>
      <c r="AO505" s="38"/>
    </row>
    <row r="506" spans="5:41" ht="15" customHeight="1" x14ac:dyDescent="0.55000000000000004">
      <c r="E506" s="39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F506" s="38"/>
      <c r="AG506" s="38"/>
      <c r="AH506" s="38"/>
      <c r="AI506" s="38"/>
      <c r="AJ506" s="38"/>
      <c r="AK506" s="38"/>
      <c r="AL506" s="38"/>
      <c r="AM506" s="38"/>
      <c r="AN506" s="38"/>
      <c r="AO506" s="38"/>
    </row>
    <row r="507" spans="5:41" ht="15" customHeight="1" x14ac:dyDescent="0.55000000000000004">
      <c r="E507" s="39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F507" s="38"/>
      <c r="AG507" s="38"/>
      <c r="AH507" s="38"/>
      <c r="AI507" s="38"/>
      <c r="AJ507" s="38"/>
      <c r="AK507" s="38"/>
      <c r="AL507" s="38"/>
      <c r="AM507" s="38"/>
      <c r="AN507" s="38"/>
      <c r="AO507" s="38"/>
    </row>
    <row r="508" spans="5:41" ht="15" customHeight="1" x14ac:dyDescent="0.55000000000000004">
      <c r="E508" s="39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F508" s="38"/>
      <c r="AG508" s="38"/>
      <c r="AH508" s="38"/>
      <c r="AI508" s="38"/>
      <c r="AJ508" s="38"/>
      <c r="AK508" s="38"/>
      <c r="AL508" s="38"/>
      <c r="AM508" s="38"/>
      <c r="AN508" s="38"/>
      <c r="AO508" s="38"/>
    </row>
    <row r="509" spans="5:41" ht="15" customHeight="1" x14ac:dyDescent="0.55000000000000004">
      <c r="E509" s="39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F509" s="38"/>
      <c r="AG509" s="38"/>
      <c r="AH509" s="38"/>
      <c r="AI509" s="38"/>
      <c r="AJ509" s="38"/>
      <c r="AK509" s="38"/>
      <c r="AL509" s="38"/>
      <c r="AM509" s="38"/>
      <c r="AN509" s="38"/>
      <c r="AO509" s="38"/>
    </row>
    <row r="510" spans="5:41" ht="15" customHeight="1" x14ac:dyDescent="0.55000000000000004">
      <c r="E510" s="39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8"/>
      <c r="AC510" s="38"/>
      <c r="AD510" s="38"/>
      <c r="AE510" s="38"/>
      <c r="AF510" s="38"/>
      <c r="AG510" s="38"/>
      <c r="AH510" s="38"/>
      <c r="AI510" s="38"/>
      <c r="AJ510" s="38"/>
      <c r="AK510" s="38"/>
      <c r="AL510" s="38"/>
      <c r="AM510" s="38"/>
      <c r="AN510" s="38"/>
      <c r="AO510" s="38"/>
    </row>
    <row r="511" spans="5:41" ht="15" customHeight="1" x14ac:dyDescent="0.55000000000000004">
      <c r="E511" s="39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8"/>
      <c r="AC511" s="38"/>
      <c r="AD511" s="38"/>
      <c r="AE511" s="38"/>
      <c r="AF511" s="38"/>
      <c r="AG511" s="38"/>
      <c r="AH511" s="38"/>
      <c r="AI511" s="38"/>
      <c r="AJ511" s="38"/>
      <c r="AK511" s="38"/>
      <c r="AL511" s="38"/>
      <c r="AM511" s="38"/>
      <c r="AN511" s="38"/>
      <c r="AO511" s="38"/>
    </row>
    <row r="512" spans="5:41" ht="15" customHeight="1" x14ac:dyDescent="0.55000000000000004">
      <c r="E512" s="39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F512" s="38"/>
      <c r="AG512" s="38"/>
      <c r="AH512" s="38"/>
      <c r="AI512" s="38"/>
      <c r="AJ512" s="38"/>
      <c r="AK512" s="38"/>
      <c r="AL512" s="38"/>
      <c r="AM512" s="38"/>
      <c r="AN512" s="38"/>
      <c r="AO512" s="38"/>
    </row>
    <row r="513" spans="5:41" ht="15" customHeight="1" x14ac:dyDescent="0.55000000000000004">
      <c r="E513" s="39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F513" s="38"/>
      <c r="AG513" s="38"/>
      <c r="AH513" s="38"/>
      <c r="AI513" s="38"/>
      <c r="AJ513" s="38"/>
      <c r="AK513" s="38"/>
      <c r="AL513" s="38"/>
      <c r="AM513" s="38"/>
      <c r="AN513" s="38"/>
      <c r="AO513" s="38"/>
    </row>
    <row r="514" spans="5:41" ht="15" customHeight="1" x14ac:dyDescent="0.55000000000000004">
      <c r="E514" s="39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F514" s="38"/>
      <c r="AG514" s="38"/>
      <c r="AH514" s="38"/>
      <c r="AI514" s="38"/>
      <c r="AJ514" s="38"/>
      <c r="AK514" s="38"/>
      <c r="AL514" s="38"/>
      <c r="AM514" s="38"/>
      <c r="AN514" s="38"/>
      <c r="AO514" s="38"/>
    </row>
    <row r="515" spans="5:41" ht="15" customHeight="1" x14ac:dyDescent="0.55000000000000004">
      <c r="E515" s="39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F515" s="38"/>
      <c r="AG515" s="38"/>
      <c r="AH515" s="38"/>
      <c r="AI515" s="38"/>
      <c r="AJ515" s="38"/>
      <c r="AK515" s="38"/>
      <c r="AL515" s="38"/>
      <c r="AM515" s="38"/>
      <c r="AN515" s="38"/>
      <c r="AO515" s="38"/>
    </row>
    <row r="516" spans="5:41" ht="15" customHeight="1" x14ac:dyDescent="0.55000000000000004">
      <c r="E516" s="39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F516" s="38"/>
      <c r="AG516" s="38"/>
      <c r="AH516" s="38"/>
      <c r="AI516" s="38"/>
      <c r="AJ516" s="38"/>
      <c r="AK516" s="38"/>
      <c r="AL516" s="38"/>
      <c r="AM516" s="38"/>
      <c r="AN516" s="38"/>
      <c r="AO516" s="38"/>
    </row>
    <row r="517" spans="5:41" ht="15" customHeight="1" x14ac:dyDescent="0.55000000000000004">
      <c r="E517" s="39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F517" s="38"/>
      <c r="AG517" s="38"/>
      <c r="AH517" s="38"/>
      <c r="AI517" s="38"/>
      <c r="AJ517" s="38"/>
      <c r="AK517" s="38"/>
      <c r="AL517" s="38"/>
      <c r="AM517" s="38"/>
      <c r="AN517" s="38"/>
      <c r="AO517" s="38"/>
    </row>
    <row r="518" spans="5:41" ht="15" customHeight="1" x14ac:dyDescent="0.55000000000000004">
      <c r="E518" s="39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F518" s="38"/>
      <c r="AG518" s="38"/>
      <c r="AH518" s="38"/>
      <c r="AI518" s="38"/>
      <c r="AJ518" s="38"/>
      <c r="AK518" s="38"/>
      <c r="AL518" s="38"/>
      <c r="AM518" s="38"/>
      <c r="AN518" s="38"/>
      <c r="AO518" s="38"/>
    </row>
    <row r="519" spans="5:41" ht="15" customHeight="1" x14ac:dyDescent="0.55000000000000004">
      <c r="E519" s="39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F519" s="38"/>
      <c r="AG519" s="38"/>
      <c r="AH519" s="38"/>
      <c r="AI519" s="38"/>
      <c r="AJ519" s="38"/>
      <c r="AK519" s="38"/>
      <c r="AL519" s="38"/>
      <c r="AM519" s="38"/>
      <c r="AN519" s="38"/>
      <c r="AO519" s="38"/>
    </row>
    <row r="520" spans="5:41" ht="15" customHeight="1" x14ac:dyDescent="0.55000000000000004">
      <c r="E520" s="39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8"/>
      <c r="AI520" s="38"/>
      <c r="AJ520" s="38"/>
      <c r="AK520" s="38"/>
      <c r="AL520" s="38"/>
      <c r="AM520" s="38"/>
      <c r="AN520" s="38"/>
      <c r="AO520" s="38"/>
    </row>
    <row r="521" spans="5:41" ht="15" customHeight="1" x14ac:dyDescent="0.55000000000000004">
      <c r="E521" s="39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F521" s="38"/>
      <c r="AG521" s="38"/>
      <c r="AH521" s="38"/>
      <c r="AI521" s="38"/>
      <c r="AJ521" s="38"/>
      <c r="AK521" s="38"/>
      <c r="AL521" s="38"/>
      <c r="AM521" s="38"/>
      <c r="AN521" s="38"/>
      <c r="AO521" s="38"/>
    </row>
    <row r="522" spans="5:41" ht="15" customHeight="1" x14ac:dyDescent="0.55000000000000004">
      <c r="E522" s="39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F522" s="38"/>
      <c r="AG522" s="38"/>
      <c r="AH522" s="38"/>
      <c r="AI522" s="38"/>
      <c r="AJ522" s="38"/>
      <c r="AK522" s="38"/>
      <c r="AL522" s="38"/>
      <c r="AM522" s="38"/>
      <c r="AN522" s="38"/>
      <c r="AO522" s="38"/>
    </row>
    <row r="523" spans="5:41" ht="15" customHeight="1" x14ac:dyDescent="0.55000000000000004">
      <c r="E523" s="39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F523" s="38"/>
      <c r="AG523" s="38"/>
      <c r="AH523" s="38"/>
      <c r="AI523" s="38"/>
      <c r="AJ523" s="38"/>
      <c r="AK523" s="38"/>
      <c r="AL523" s="38"/>
      <c r="AM523" s="38"/>
      <c r="AN523" s="38"/>
      <c r="AO523" s="38"/>
    </row>
    <row r="524" spans="5:41" ht="15" customHeight="1" x14ac:dyDescent="0.55000000000000004">
      <c r="E524" s="39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8"/>
      <c r="AC524" s="38"/>
      <c r="AD524" s="38"/>
      <c r="AE524" s="38"/>
      <c r="AF524" s="38"/>
      <c r="AG524" s="38"/>
      <c r="AH524" s="38"/>
      <c r="AI524" s="38"/>
      <c r="AJ524" s="38"/>
      <c r="AK524" s="38"/>
      <c r="AL524" s="38"/>
      <c r="AM524" s="38"/>
      <c r="AN524" s="38"/>
      <c r="AO524" s="38"/>
    </row>
    <row r="525" spans="5:41" ht="15" customHeight="1" x14ac:dyDescent="0.55000000000000004">
      <c r="E525" s="39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F525" s="38"/>
      <c r="AG525" s="38"/>
      <c r="AH525" s="38"/>
      <c r="AI525" s="38"/>
      <c r="AJ525" s="38"/>
      <c r="AK525" s="38"/>
      <c r="AL525" s="38"/>
      <c r="AM525" s="38"/>
      <c r="AN525" s="38"/>
      <c r="AO525" s="38"/>
    </row>
    <row r="526" spans="5:41" ht="15" customHeight="1" x14ac:dyDescent="0.55000000000000004">
      <c r="E526" s="39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F526" s="38"/>
      <c r="AG526" s="38"/>
      <c r="AH526" s="38"/>
      <c r="AI526" s="38"/>
      <c r="AJ526" s="38"/>
      <c r="AK526" s="38"/>
      <c r="AL526" s="38"/>
      <c r="AM526" s="38"/>
      <c r="AN526" s="38"/>
      <c r="AO526" s="38"/>
    </row>
    <row r="527" spans="5:41" ht="15" customHeight="1" x14ac:dyDescent="0.55000000000000004">
      <c r="E527" s="39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F527" s="38"/>
      <c r="AG527" s="38"/>
      <c r="AH527" s="38"/>
      <c r="AI527" s="38"/>
      <c r="AJ527" s="38"/>
      <c r="AK527" s="38"/>
      <c r="AL527" s="38"/>
      <c r="AM527" s="38"/>
      <c r="AN527" s="38"/>
      <c r="AO527" s="38"/>
    </row>
    <row r="528" spans="5:41" ht="15" customHeight="1" x14ac:dyDescent="0.55000000000000004">
      <c r="E528" s="39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F528" s="38"/>
      <c r="AG528" s="38"/>
      <c r="AH528" s="38"/>
      <c r="AI528" s="38"/>
      <c r="AJ528" s="38"/>
      <c r="AK528" s="38"/>
      <c r="AL528" s="38"/>
      <c r="AM528" s="38"/>
      <c r="AN528" s="38"/>
      <c r="AO528" s="38"/>
    </row>
    <row r="529" spans="5:41" ht="15" customHeight="1" x14ac:dyDescent="0.55000000000000004">
      <c r="E529" s="39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F529" s="38"/>
      <c r="AG529" s="38"/>
      <c r="AH529" s="38"/>
      <c r="AI529" s="38"/>
      <c r="AJ529" s="38"/>
      <c r="AK529" s="38"/>
      <c r="AL529" s="38"/>
      <c r="AM529" s="38"/>
      <c r="AN529" s="38"/>
      <c r="AO529" s="38"/>
    </row>
    <row r="530" spans="5:41" ht="15" customHeight="1" x14ac:dyDescent="0.55000000000000004">
      <c r="E530" s="39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F530" s="38"/>
      <c r="AG530" s="38"/>
      <c r="AH530" s="38"/>
      <c r="AI530" s="38"/>
      <c r="AJ530" s="38"/>
      <c r="AK530" s="38"/>
      <c r="AL530" s="38"/>
      <c r="AM530" s="38"/>
      <c r="AN530" s="38"/>
      <c r="AO530" s="38"/>
    </row>
    <row r="531" spans="5:41" ht="15" customHeight="1" x14ac:dyDescent="0.55000000000000004">
      <c r="E531" s="39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F531" s="38"/>
      <c r="AG531" s="38"/>
      <c r="AH531" s="38"/>
      <c r="AI531" s="38"/>
      <c r="AJ531" s="38"/>
      <c r="AK531" s="38"/>
      <c r="AL531" s="38"/>
      <c r="AM531" s="38"/>
      <c r="AN531" s="38"/>
      <c r="AO531" s="38"/>
    </row>
    <row r="532" spans="5:41" ht="15" customHeight="1" x14ac:dyDescent="0.55000000000000004">
      <c r="E532" s="39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F532" s="38"/>
      <c r="AG532" s="38"/>
      <c r="AH532" s="38"/>
      <c r="AI532" s="38"/>
      <c r="AJ532" s="38"/>
      <c r="AK532" s="38"/>
      <c r="AL532" s="38"/>
      <c r="AM532" s="38"/>
      <c r="AN532" s="38"/>
      <c r="AO532" s="38"/>
    </row>
    <row r="533" spans="5:41" ht="15" customHeight="1" x14ac:dyDescent="0.55000000000000004">
      <c r="E533" s="39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F533" s="38"/>
      <c r="AG533" s="38"/>
      <c r="AH533" s="38"/>
      <c r="AI533" s="38"/>
      <c r="AJ533" s="38"/>
      <c r="AK533" s="38"/>
      <c r="AL533" s="38"/>
      <c r="AM533" s="38"/>
      <c r="AN533" s="38"/>
      <c r="AO533" s="38"/>
    </row>
    <row r="534" spans="5:41" ht="15" customHeight="1" x14ac:dyDescent="0.55000000000000004">
      <c r="E534" s="39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F534" s="38"/>
      <c r="AG534" s="38"/>
      <c r="AH534" s="38"/>
      <c r="AI534" s="38"/>
      <c r="AJ534" s="38"/>
      <c r="AK534" s="38"/>
      <c r="AL534" s="38"/>
      <c r="AM534" s="38"/>
      <c r="AN534" s="38"/>
      <c r="AO534" s="38"/>
    </row>
    <row r="535" spans="5:41" ht="15" customHeight="1" x14ac:dyDescent="0.55000000000000004">
      <c r="E535" s="39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F535" s="38"/>
      <c r="AG535" s="38"/>
      <c r="AH535" s="38"/>
      <c r="AI535" s="38"/>
      <c r="AJ535" s="38"/>
      <c r="AK535" s="38"/>
      <c r="AL535" s="38"/>
      <c r="AM535" s="38"/>
      <c r="AN535" s="38"/>
      <c r="AO535" s="38"/>
    </row>
    <row r="536" spans="5:41" ht="15" customHeight="1" x14ac:dyDescent="0.55000000000000004">
      <c r="E536" s="39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F536" s="38"/>
      <c r="AG536" s="38"/>
      <c r="AH536" s="38"/>
      <c r="AI536" s="38"/>
      <c r="AJ536" s="38"/>
      <c r="AK536" s="38"/>
      <c r="AL536" s="38"/>
      <c r="AM536" s="38"/>
      <c r="AN536" s="38"/>
      <c r="AO536" s="38"/>
    </row>
    <row r="537" spans="5:41" ht="15" customHeight="1" x14ac:dyDescent="0.55000000000000004">
      <c r="E537" s="39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  <c r="AA537" s="38"/>
      <c r="AB537" s="38"/>
      <c r="AC537" s="38"/>
      <c r="AD537" s="38"/>
      <c r="AE537" s="38"/>
      <c r="AF537" s="38"/>
      <c r="AG537" s="38"/>
      <c r="AH537" s="38"/>
      <c r="AI537" s="38"/>
      <c r="AJ537" s="38"/>
      <c r="AK537" s="38"/>
      <c r="AL537" s="38"/>
      <c r="AM537" s="38"/>
      <c r="AN537" s="38"/>
      <c r="AO537" s="38"/>
    </row>
    <row r="538" spans="5:41" ht="15" customHeight="1" x14ac:dyDescent="0.55000000000000004">
      <c r="E538" s="39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  <c r="AA538" s="38"/>
      <c r="AB538" s="38"/>
      <c r="AC538" s="38"/>
      <c r="AD538" s="38"/>
      <c r="AE538" s="38"/>
      <c r="AF538" s="38"/>
      <c r="AG538" s="38"/>
      <c r="AH538" s="38"/>
      <c r="AI538" s="38"/>
      <c r="AJ538" s="38"/>
      <c r="AK538" s="38"/>
      <c r="AL538" s="38"/>
      <c r="AM538" s="38"/>
      <c r="AN538" s="38"/>
      <c r="AO538" s="38"/>
    </row>
    <row r="539" spans="5:41" ht="15" customHeight="1" x14ac:dyDescent="0.55000000000000004">
      <c r="E539" s="39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  <c r="AA539" s="38"/>
      <c r="AB539" s="38"/>
      <c r="AC539" s="38"/>
      <c r="AD539" s="38"/>
      <c r="AE539" s="38"/>
      <c r="AF539" s="38"/>
      <c r="AG539" s="38"/>
      <c r="AH539" s="38"/>
      <c r="AI539" s="38"/>
      <c r="AJ539" s="38"/>
      <c r="AK539" s="38"/>
      <c r="AL539" s="38"/>
      <c r="AM539" s="38"/>
      <c r="AN539" s="38"/>
      <c r="AO539" s="38"/>
    </row>
    <row r="540" spans="5:41" ht="15" customHeight="1" x14ac:dyDescent="0.55000000000000004">
      <c r="E540" s="39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  <c r="AA540" s="38"/>
      <c r="AB540" s="38"/>
      <c r="AC540" s="38"/>
      <c r="AD540" s="38"/>
      <c r="AE540" s="38"/>
      <c r="AF540" s="38"/>
      <c r="AG540" s="38"/>
      <c r="AH540" s="38"/>
      <c r="AI540" s="38"/>
      <c r="AJ540" s="38"/>
      <c r="AK540" s="38"/>
      <c r="AL540" s="38"/>
      <c r="AM540" s="38"/>
      <c r="AN540" s="38"/>
      <c r="AO540" s="38"/>
    </row>
    <row r="541" spans="5:41" ht="15" customHeight="1" x14ac:dyDescent="0.55000000000000004">
      <c r="E541" s="39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  <c r="AA541" s="38"/>
      <c r="AB541" s="38"/>
      <c r="AC541" s="38"/>
      <c r="AD541" s="38"/>
      <c r="AE541" s="38"/>
      <c r="AF541" s="38"/>
      <c r="AG541" s="38"/>
      <c r="AH541" s="38"/>
      <c r="AI541" s="38"/>
      <c r="AJ541" s="38"/>
      <c r="AK541" s="38"/>
      <c r="AL541" s="38"/>
      <c r="AM541" s="38"/>
      <c r="AN541" s="38"/>
      <c r="AO541" s="38"/>
    </row>
    <row r="542" spans="5:41" ht="15" customHeight="1" x14ac:dyDescent="0.55000000000000004">
      <c r="E542" s="39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F542" s="38"/>
      <c r="AG542" s="38"/>
      <c r="AH542" s="38"/>
      <c r="AI542" s="38"/>
      <c r="AJ542" s="38"/>
      <c r="AK542" s="38"/>
      <c r="AL542" s="38"/>
      <c r="AM542" s="38"/>
      <c r="AN542" s="38"/>
      <c r="AO542" s="38"/>
    </row>
    <row r="543" spans="5:41" ht="15" customHeight="1" x14ac:dyDescent="0.55000000000000004">
      <c r="E543" s="39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F543" s="38"/>
      <c r="AG543" s="38"/>
      <c r="AH543" s="38"/>
      <c r="AI543" s="38"/>
      <c r="AJ543" s="38"/>
      <c r="AK543" s="38"/>
      <c r="AL543" s="38"/>
      <c r="AM543" s="38"/>
      <c r="AN543" s="38"/>
      <c r="AO543" s="38"/>
    </row>
    <row r="544" spans="5:41" ht="15" customHeight="1" x14ac:dyDescent="0.55000000000000004">
      <c r="E544" s="39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F544" s="38"/>
      <c r="AG544" s="38"/>
      <c r="AH544" s="38"/>
      <c r="AI544" s="38"/>
      <c r="AJ544" s="38"/>
      <c r="AK544" s="38"/>
      <c r="AL544" s="38"/>
      <c r="AM544" s="38"/>
      <c r="AN544" s="38"/>
      <c r="AO544" s="38"/>
    </row>
    <row r="545" spans="5:41" ht="15" customHeight="1" x14ac:dyDescent="0.55000000000000004">
      <c r="E545" s="39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  <c r="AA545" s="38"/>
      <c r="AB545" s="38"/>
      <c r="AC545" s="38"/>
      <c r="AD545" s="38"/>
      <c r="AE545" s="38"/>
      <c r="AF545" s="38"/>
      <c r="AG545" s="38"/>
      <c r="AH545" s="38"/>
      <c r="AI545" s="38"/>
      <c r="AJ545" s="38"/>
      <c r="AK545" s="38"/>
      <c r="AL545" s="38"/>
      <c r="AM545" s="38"/>
      <c r="AN545" s="38"/>
      <c r="AO545" s="38"/>
    </row>
    <row r="546" spans="5:41" ht="15" customHeight="1" x14ac:dyDescent="0.55000000000000004">
      <c r="E546" s="39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  <c r="AA546" s="38"/>
      <c r="AB546" s="38"/>
      <c r="AC546" s="38"/>
      <c r="AD546" s="38"/>
      <c r="AE546" s="38"/>
      <c r="AF546" s="38"/>
      <c r="AG546" s="38"/>
      <c r="AH546" s="38"/>
      <c r="AI546" s="38"/>
      <c r="AJ546" s="38"/>
      <c r="AK546" s="38"/>
      <c r="AL546" s="38"/>
      <c r="AM546" s="38"/>
      <c r="AN546" s="38"/>
      <c r="AO546" s="38"/>
    </row>
    <row r="547" spans="5:41" ht="15" customHeight="1" x14ac:dyDescent="0.55000000000000004">
      <c r="E547" s="39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  <c r="AA547" s="38"/>
      <c r="AB547" s="38"/>
      <c r="AC547" s="38"/>
      <c r="AD547" s="38"/>
      <c r="AE547" s="38"/>
      <c r="AF547" s="38"/>
      <c r="AG547" s="38"/>
      <c r="AH547" s="38"/>
      <c r="AI547" s="38"/>
      <c r="AJ547" s="38"/>
      <c r="AK547" s="38"/>
      <c r="AL547" s="38"/>
      <c r="AM547" s="38"/>
      <c r="AN547" s="38"/>
      <c r="AO547" s="38"/>
    </row>
    <row r="548" spans="5:41" ht="15" customHeight="1" x14ac:dyDescent="0.55000000000000004">
      <c r="E548" s="39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  <c r="AA548" s="38"/>
      <c r="AB548" s="38"/>
      <c r="AC548" s="38"/>
      <c r="AD548" s="38"/>
      <c r="AE548" s="38"/>
      <c r="AF548" s="38"/>
      <c r="AG548" s="38"/>
      <c r="AH548" s="38"/>
      <c r="AI548" s="38"/>
      <c r="AJ548" s="38"/>
      <c r="AK548" s="38"/>
      <c r="AL548" s="38"/>
      <c r="AM548" s="38"/>
      <c r="AN548" s="38"/>
      <c r="AO548" s="38"/>
    </row>
    <row r="549" spans="5:41" ht="15" customHeight="1" x14ac:dyDescent="0.55000000000000004">
      <c r="E549" s="39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  <c r="AA549" s="38"/>
      <c r="AB549" s="38"/>
      <c r="AC549" s="38"/>
      <c r="AD549" s="38"/>
      <c r="AE549" s="38"/>
      <c r="AF549" s="38"/>
      <c r="AG549" s="38"/>
      <c r="AH549" s="38"/>
      <c r="AI549" s="38"/>
      <c r="AJ549" s="38"/>
      <c r="AK549" s="38"/>
      <c r="AL549" s="38"/>
      <c r="AM549" s="38"/>
      <c r="AN549" s="38"/>
      <c r="AO549" s="38"/>
    </row>
    <row r="550" spans="5:41" ht="15" customHeight="1" x14ac:dyDescent="0.55000000000000004">
      <c r="E550" s="39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  <c r="AA550" s="38"/>
      <c r="AB550" s="38"/>
      <c r="AC550" s="38"/>
      <c r="AD550" s="38"/>
      <c r="AE550" s="38"/>
      <c r="AF550" s="38"/>
      <c r="AG550" s="38"/>
      <c r="AH550" s="38"/>
      <c r="AI550" s="38"/>
      <c r="AJ550" s="38"/>
      <c r="AK550" s="38"/>
      <c r="AL550" s="38"/>
      <c r="AM550" s="38"/>
      <c r="AN550" s="38"/>
      <c r="AO550" s="38"/>
    </row>
    <row r="551" spans="5:41" ht="15" customHeight="1" x14ac:dyDescent="0.55000000000000004">
      <c r="E551" s="39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  <c r="AA551" s="38"/>
      <c r="AB551" s="38"/>
      <c r="AC551" s="38"/>
      <c r="AD551" s="38"/>
      <c r="AE551" s="38"/>
      <c r="AF551" s="38"/>
      <c r="AG551" s="38"/>
      <c r="AH551" s="38"/>
      <c r="AI551" s="38"/>
      <c r="AJ551" s="38"/>
      <c r="AK551" s="38"/>
      <c r="AL551" s="38"/>
      <c r="AM551" s="38"/>
      <c r="AN551" s="38"/>
      <c r="AO551" s="38"/>
    </row>
    <row r="552" spans="5:41" ht="15" customHeight="1" x14ac:dyDescent="0.55000000000000004">
      <c r="E552" s="39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  <c r="AA552" s="38"/>
      <c r="AB552" s="38"/>
      <c r="AC552" s="38"/>
      <c r="AD552" s="38"/>
      <c r="AE552" s="38"/>
      <c r="AF552" s="38"/>
      <c r="AG552" s="38"/>
      <c r="AH552" s="38"/>
      <c r="AI552" s="38"/>
      <c r="AJ552" s="38"/>
      <c r="AK552" s="38"/>
      <c r="AL552" s="38"/>
      <c r="AM552" s="38"/>
      <c r="AN552" s="38"/>
      <c r="AO552" s="38"/>
    </row>
    <row r="553" spans="5:41" ht="15" customHeight="1" x14ac:dyDescent="0.55000000000000004">
      <c r="E553" s="39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F553" s="38"/>
      <c r="AG553" s="38"/>
      <c r="AH553" s="38"/>
      <c r="AI553" s="38"/>
      <c r="AJ553" s="38"/>
      <c r="AK553" s="38"/>
      <c r="AL553" s="38"/>
      <c r="AM553" s="38"/>
      <c r="AN553" s="38"/>
      <c r="AO553" s="38"/>
    </row>
    <row r="554" spans="5:41" ht="15" customHeight="1" x14ac:dyDescent="0.55000000000000004">
      <c r="E554" s="39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F554" s="38"/>
      <c r="AG554" s="38"/>
      <c r="AH554" s="38"/>
      <c r="AI554" s="38"/>
      <c r="AJ554" s="38"/>
      <c r="AK554" s="38"/>
      <c r="AL554" s="38"/>
      <c r="AM554" s="38"/>
      <c r="AN554" s="38"/>
      <c r="AO554" s="38"/>
    </row>
    <row r="555" spans="5:41" ht="15" customHeight="1" x14ac:dyDescent="0.55000000000000004">
      <c r="E555" s="39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F555" s="38"/>
      <c r="AG555" s="38"/>
      <c r="AH555" s="38"/>
      <c r="AI555" s="38"/>
      <c r="AJ555" s="38"/>
      <c r="AK555" s="38"/>
      <c r="AL555" s="38"/>
      <c r="AM555" s="38"/>
      <c r="AN555" s="38"/>
      <c r="AO555" s="38"/>
    </row>
    <row r="556" spans="5:41" ht="15" customHeight="1" x14ac:dyDescent="0.55000000000000004">
      <c r="E556" s="39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  <c r="AA556" s="38"/>
      <c r="AB556" s="38"/>
      <c r="AC556" s="38"/>
      <c r="AD556" s="38"/>
      <c r="AE556" s="38"/>
      <c r="AF556" s="38"/>
      <c r="AG556" s="38"/>
      <c r="AH556" s="38"/>
      <c r="AI556" s="38"/>
      <c r="AJ556" s="38"/>
      <c r="AK556" s="38"/>
      <c r="AL556" s="38"/>
      <c r="AM556" s="38"/>
      <c r="AN556" s="38"/>
      <c r="AO556" s="38"/>
    </row>
    <row r="557" spans="5:41" ht="15" customHeight="1" x14ac:dyDescent="0.55000000000000004">
      <c r="E557" s="39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  <c r="AA557" s="38"/>
      <c r="AB557" s="38"/>
      <c r="AC557" s="38"/>
      <c r="AD557" s="38"/>
      <c r="AE557" s="38"/>
      <c r="AF557" s="38"/>
      <c r="AG557" s="38"/>
      <c r="AH557" s="38"/>
      <c r="AI557" s="38"/>
      <c r="AJ557" s="38"/>
      <c r="AK557" s="38"/>
      <c r="AL557" s="38"/>
      <c r="AM557" s="38"/>
      <c r="AN557" s="38"/>
      <c r="AO557" s="38"/>
    </row>
    <row r="558" spans="5:41" ht="15" customHeight="1" x14ac:dyDescent="0.55000000000000004">
      <c r="E558" s="39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  <c r="AA558" s="38"/>
      <c r="AB558" s="38"/>
      <c r="AC558" s="38"/>
      <c r="AD558" s="38"/>
      <c r="AE558" s="38"/>
      <c r="AF558" s="38"/>
      <c r="AG558" s="38"/>
      <c r="AH558" s="38"/>
      <c r="AI558" s="38"/>
      <c r="AJ558" s="38"/>
      <c r="AK558" s="38"/>
      <c r="AL558" s="38"/>
      <c r="AM558" s="38"/>
      <c r="AN558" s="38"/>
      <c r="AO558" s="38"/>
    </row>
    <row r="559" spans="5:41" ht="15" customHeight="1" x14ac:dyDescent="0.55000000000000004">
      <c r="E559" s="39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F559" s="38"/>
      <c r="AG559" s="38"/>
      <c r="AH559" s="38"/>
      <c r="AI559" s="38"/>
      <c r="AJ559" s="38"/>
      <c r="AK559" s="38"/>
      <c r="AL559" s="38"/>
      <c r="AM559" s="38"/>
      <c r="AN559" s="38"/>
      <c r="AO559" s="38"/>
    </row>
    <row r="560" spans="5:41" ht="15" customHeight="1" x14ac:dyDescent="0.55000000000000004">
      <c r="E560" s="39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F560" s="38"/>
      <c r="AG560" s="38"/>
      <c r="AH560" s="38"/>
      <c r="AI560" s="38"/>
      <c r="AJ560" s="38"/>
      <c r="AK560" s="38"/>
      <c r="AL560" s="38"/>
      <c r="AM560" s="38"/>
      <c r="AN560" s="38"/>
      <c r="AO560" s="38"/>
    </row>
    <row r="561" spans="5:41" ht="15" customHeight="1" x14ac:dyDescent="0.55000000000000004">
      <c r="E561" s="39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8"/>
      <c r="AC561" s="38"/>
      <c r="AD561" s="38"/>
      <c r="AE561" s="38"/>
      <c r="AF561" s="38"/>
      <c r="AG561" s="38"/>
      <c r="AH561" s="38"/>
      <c r="AI561" s="38"/>
      <c r="AJ561" s="38"/>
      <c r="AK561" s="38"/>
      <c r="AL561" s="38"/>
      <c r="AM561" s="38"/>
      <c r="AN561" s="38"/>
      <c r="AO561" s="38"/>
    </row>
    <row r="562" spans="5:41" ht="15" customHeight="1" x14ac:dyDescent="0.55000000000000004">
      <c r="E562" s="39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  <c r="AA562" s="38"/>
      <c r="AB562" s="38"/>
      <c r="AC562" s="38"/>
      <c r="AD562" s="38"/>
      <c r="AE562" s="38"/>
      <c r="AF562" s="38"/>
      <c r="AG562" s="38"/>
      <c r="AH562" s="38"/>
      <c r="AI562" s="38"/>
      <c r="AJ562" s="38"/>
      <c r="AK562" s="38"/>
      <c r="AL562" s="38"/>
      <c r="AM562" s="38"/>
      <c r="AN562" s="38"/>
      <c r="AO562" s="38"/>
    </row>
    <row r="563" spans="5:41" ht="15" customHeight="1" x14ac:dyDescent="0.55000000000000004">
      <c r="E563" s="39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  <c r="AA563" s="38"/>
      <c r="AB563" s="38"/>
      <c r="AC563" s="38"/>
      <c r="AD563" s="38"/>
      <c r="AE563" s="38"/>
      <c r="AF563" s="38"/>
      <c r="AG563" s="38"/>
      <c r="AH563" s="38"/>
      <c r="AI563" s="38"/>
      <c r="AJ563" s="38"/>
      <c r="AK563" s="38"/>
      <c r="AL563" s="38"/>
      <c r="AM563" s="38"/>
      <c r="AN563" s="38"/>
      <c r="AO563" s="38"/>
    </row>
    <row r="564" spans="5:41" ht="15" customHeight="1" x14ac:dyDescent="0.55000000000000004">
      <c r="E564" s="39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  <c r="AA564" s="38"/>
      <c r="AB564" s="38"/>
      <c r="AC564" s="38"/>
      <c r="AD564" s="38"/>
      <c r="AE564" s="38"/>
      <c r="AF564" s="38"/>
      <c r="AG564" s="38"/>
      <c r="AH564" s="38"/>
      <c r="AI564" s="38"/>
      <c r="AJ564" s="38"/>
      <c r="AK564" s="38"/>
      <c r="AL564" s="38"/>
      <c r="AM564" s="38"/>
      <c r="AN564" s="38"/>
      <c r="AO564" s="38"/>
    </row>
    <row r="565" spans="5:41" ht="15" customHeight="1" x14ac:dyDescent="0.55000000000000004">
      <c r="E565" s="39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F565" s="38"/>
      <c r="AG565" s="38"/>
      <c r="AH565" s="38"/>
      <c r="AI565" s="38"/>
      <c r="AJ565" s="38"/>
      <c r="AK565" s="38"/>
      <c r="AL565" s="38"/>
      <c r="AM565" s="38"/>
      <c r="AN565" s="38"/>
      <c r="AO565" s="38"/>
    </row>
    <row r="566" spans="5:41" ht="15" customHeight="1" x14ac:dyDescent="0.55000000000000004">
      <c r="E566" s="39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F566" s="38"/>
      <c r="AG566" s="38"/>
      <c r="AH566" s="38"/>
      <c r="AI566" s="38"/>
      <c r="AJ566" s="38"/>
      <c r="AK566" s="38"/>
      <c r="AL566" s="38"/>
      <c r="AM566" s="38"/>
      <c r="AN566" s="38"/>
      <c r="AO566" s="38"/>
    </row>
    <row r="567" spans="5:41" ht="15" customHeight="1" x14ac:dyDescent="0.55000000000000004">
      <c r="E567" s="39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  <c r="AA567" s="38"/>
      <c r="AB567" s="38"/>
      <c r="AC567" s="38"/>
      <c r="AD567" s="38"/>
      <c r="AE567" s="38"/>
      <c r="AF567" s="38"/>
      <c r="AG567" s="38"/>
      <c r="AH567" s="38"/>
      <c r="AI567" s="38"/>
      <c r="AJ567" s="38"/>
      <c r="AK567" s="38"/>
      <c r="AL567" s="38"/>
      <c r="AM567" s="38"/>
      <c r="AN567" s="38"/>
      <c r="AO567" s="38"/>
    </row>
    <row r="568" spans="5:41" ht="15" customHeight="1" x14ac:dyDescent="0.55000000000000004">
      <c r="E568" s="39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  <c r="AA568" s="38"/>
      <c r="AB568" s="38"/>
      <c r="AC568" s="38"/>
      <c r="AD568" s="38"/>
      <c r="AE568" s="38"/>
      <c r="AF568" s="38"/>
      <c r="AG568" s="38"/>
      <c r="AH568" s="38"/>
      <c r="AI568" s="38"/>
      <c r="AJ568" s="38"/>
      <c r="AK568" s="38"/>
      <c r="AL568" s="38"/>
      <c r="AM568" s="38"/>
      <c r="AN568" s="38"/>
      <c r="AO568" s="38"/>
    </row>
    <row r="569" spans="5:41" ht="15" customHeight="1" x14ac:dyDescent="0.55000000000000004">
      <c r="E569" s="39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  <c r="AA569" s="38"/>
      <c r="AB569" s="38"/>
      <c r="AC569" s="38"/>
      <c r="AD569" s="38"/>
      <c r="AE569" s="38"/>
      <c r="AF569" s="38"/>
      <c r="AG569" s="38"/>
      <c r="AH569" s="38"/>
      <c r="AI569" s="38"/>
      <c r="AJ569" s="38"/>
      <c r="AK569" s="38"/>
      <c r="AL569" s="38"/>
      <c r="AM569" s="38"/>
      <c r="AN569" s="38"/>
      <c r="AO569" s="38"/>
    </row>
    <row r="570" spans="5:41" ht="15" customHeight="1" x14ac:dyDescent="0.55000000000000004">
      <c r="E570" s="39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  <c r="AA570" s="38"/>
      <c r="AB570" s="38"/>
      <c r="AC570" s="38"/>
      <c r="AD570" s="38"/>
      <c r="AE570" s="38"/>
      <c r="AF570" s="38"/>
      <c r="AG570" s="38"/>
      <c r="AH570" s="38"/>
      <c r="AI570" s="38"/>
      <c r="AJ570" s="38"/>
      <c r="AK570" s="38"/>
      <c r="AL570" s="38"/>
      <c r="AM570" s="38"/>
      <c r="AN570" s="38"/>
      <c r="AO570" s="38"/>
    </row>
    <row r="571" spans="5:41" ht="15" customHeight="1" x14ac:dyDescent="0.55000000000000004">
      <c r="E571" s="39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  <c r="AA571" s="38"/>
      <c r="AB571" s="38"/>
      <c r="AC571" s="38"/>
      <c r="AD571" s="38"/>
      <c r="AE571" s="38"/>
      <c r="AF571" s="38"/>
      <c r="AG571" s="38"/>
      <c r="AH571" s="38"/>
      <c r="AI571" s="38"/>
      <c r="AJ571" s="38"/>
      <c r="AK571" s="38"/>
      <c r="AL571" s="38"/>
      <c r="AM571" s="38"/>
      <c r="AN571" s="38"/>
      <c r="AO571" s="38"/>
    </row>
    <row r="572" spans="5:41" ht="15" customHeight="1" x14ac:dyDescent="0.55000000000000004">
      <c r="E572" s="39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  <c r="AA572" s="38"/>
      <c r="AB572" s="38"/>
      <c r="AC572" s="38"/>
      <c r="AD572" s="38"/>
      <c r="AE572" s="38"/>
      <c r="AF572" s="38"/>
      <c r="AG572" s="38"/>
      <c r="AH572" s="38"/>
      <c r="AI572" s="38"/>
      <c r="AJ572" s="38"/>
      <c r="AK572" s="38"/>
      <c r="AL572" s="38"/>
      <c r="AM572" s="38"/>
      <c r="AN572" s="38"/>
      <c r="AO572" s="38"/>
    </row>
    <row r="573" spans="5:41" ht="15" customHeight="1" x14ac:dyDescent="0.55000000000000004">
      <c r="E573" s="39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  <c r="AA573" s="38"/>
      <c r="AB573" s="38"/>
      <c r="AC573" s="38"/>
      <c r="AD573" s="38"/>
      <c r="AE573" s="38"/>
      <c r="AF573" s="38"/>
      <c r="AG573" s="38"/>
      <c r="AH573" s="38"/>
      <c r="AI573" s="38"/>
      <c r="AJ573" s="38"/>
      <c r="AK573" s="38"/>
      <c r="AL573" s="38"/>
      <c r="AM573" s="38"/>
      <c r="AN573" s="38"/>
      <c r="AO573" s="38"/>
    </row>
    <row r="574" spans="5:41" ht="15" customHeight="1" x14ac:dyDescent="0.55000000000000004">
      <c r="E574" s="39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  <c r="AA574" s="38"/>
      <c r="AB574" s="38"/>
      <c r="AC574" s="38"/>
      <c r="AD574" s="38"/>
      <c r="AE574" s="38"/>
      <c r="AF574" s="38"/>
      <c r="AG574" s="38"/>
      <c r="AH574" s="38"/>
      <c r="AI574" s="38"/>
      <c r="AJ574" s="38"/>
      <c r="AK574" s="38"/>
      <c r="AL574" s="38"/>
      <c r="AM574" s="38"/>
      <c r="AN574" s="38"/>
      <c r="AO574" s="38"/>
    </row>
    <row r="575" spans="5:41" ht="15" customHeight="1" x14ac:dyDescent="0.55000000000000004">
      <c r="E575" s="39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  <c r="AA575" s="38"/>
      <c r="AB575" s="38"/>
      <c r="AC575" s="38"/>
      <c r="AD575" s="38"/>
      <c r="AE575" s="38"/>
      <c r="AF575" s="38"/>
      <c r="AG575" s="38"/>
      <c r="AH575" s="38"/>
      <c r="AI575" s="38"/>
      <c r="AJ575" s="38"/>
      <c r="AK575" s="38"/>
      <c r="AL575" s="38"/>
      <c r="AM575" s="38"/>
      <c r="AN575" s="38"/>
      <c r="AO575" s="38"/>
    </row>
    <row r="576" spans="5:41" ht="15" customHeight="1" x14ac:dyDescent="0.55000000000000004">
      <c r="E576" s="39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  <c r="AA576" s="38"/>
      <c r="AB576" s="38"/>
      <c r="AC576" s="38"/>
      <c r="AD576" s="38"/>
      <c r="AE576" s="38"/>
      <c r="AF576" s="38"/>
      <c r="AG576" s="38"/>
      <c r="AH576" s="38"/>
      <c r="AI576" s="38"/>
      <c r="AJ576" s="38"/>
      <c r="AK576" s="38"/>
      <c r="AL576" s="38"/>
      <c r="AM576" s="38"/>
      <c r="AN576" s="38"/>
      <c r="AO576" s="38"/>
    </row>
    <row r="577" spans="5:41" ht="15" customHeight="1" x14ac:dyDescent="0.55000000000000004">
      <c r="E577" s="39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  <c r="AB577" s="38"/>
      <c r="AC577" s="38"/>
      <c r="AD577" s="38"/>
      <c r="AE577" s="38"/>
      <c r="AF577" s="38"/>
      <c r="AG577" s="38"/>
      <c r="AH577" s="38"/>
      <c r="AI577" s="38"/>
      <c r="AJ577" s="38"/>
      <c r="AK577" s="38"/>
      <c r="AL577" s="38"/>
      <c r="AM577" s="38"/>
      <c r="AN577" s="38"/>
      <c r="AO577" s="38"/>
    </row>
    <row r="578" spans="5:41" ht="15" customHeight="1" x14ac:dyDescent="0.55000000000000004">
      <c r="E578" s="39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  <c r="AE578" s="38"/>
      <c r="AF578" s="38"/>
      <c r="AG578" s="38"/>
      <c r="AH578" s="38"/>
      <c r="AI578" s="38"/>
      <c r="AJ578" s="38"/>
      <c r="AK578" s="38"/>
      <c r="AL578" s="38"/>
      <c r="AM578" s="38"/>
      <c r="AN578" s="38"/>
      <c r="AO578" s="38"/>
    </row>
    <row r="579" spans="5:41" ht="15" customHeight="1" x14ac:dyDescent="0.55000000000000004">
      <c r="E579" s="39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  <c r="AA579" s="38"/>
      <c r="AB579" s="38"/>
      <c r="AC579" s="38"/>
      <c r="AD579" s="38"/>
      <c r="AE579" s="38"/>
      <c r="AF579" s="38"/>
      <c r="AG579" s="38"/>
      <c r="AH579" s="38"/>
      <c r="AI579" s="38"/>
      <c r="AJ579" s="38"/>
      <c r="AK579" s="38"/>
      <c r="AL579" s="38"/>
      <c r="AM579" s="38"/>
      <c r="AN579" s="38"/>
      <c r="AO579" s="38"/>
    </row>
    <row r="580" spans="5:41" ht="15" customHeight="1" x14ac:dyDescent="0.55000000000000004">
      <c r="E580" s="39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  <c r="AA580" s="38"/>
      <c r="AB580" s="38"/>
      <c r="AC580" s="38"/>
      <c r="AD580" s="38"/>
      <c r="AE580" s="38"/>
      <c r="AF580" s="38"/>
      <c r="AG580" s="38"/>
      <c r="AH580" s="38"/>
      <c r="AI580" s="38"/>
      <c r="AJ580" s="38"/>
      <c r="AK580" s="38"/>
      <c r="AL580" s="38"/>
      <c r="AM580" s="38"/>
      <c r="AN580" s="38"/>
      <c r="AO580" s="38"/>
    </row>
    <row r="581" spans="5:41" ht="15" customHeight="1" x14ac:dyDescent="0.55000000000000004">
      <c r="E581" s="39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  <c r="AA581" s="38"/>
      <c r="AB581" s="38"/>
      <c r="AC581" s="38"/>
      <c r="AD581" s="38"/>
      <c r="AE581" s="38"/>
      <c r="AF581" s="38"/>
      <c r="AG581" s="38"/>
      <c r="AH581" s="38"/>
      <c r="AI581" s="38"/>
      <c r="AJ581" s="38"/>
      <c r="AK581" s="38"/>
      <c r="AL581" s="38"/>
      <c r="AM581" s="38"/>
      <c r="AN581" s="38"/>
      <c r="AO581" s="38"/>
    </row>
    <row r="582" spans="5:41" ht="15" customHeight="1" x14ac:dyDescent="0.55000000000000004">
      <c r="E582" s="39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  <c r="AB582" s="38"/>
      <c r="AC582" s="38"/>
      <c r="AD582" s="38"/>
      <c r="AE582" s="38"/>
      <c r="AF582" s="38"/>
      <c r="AG582" s="38"/>
      <c r="AH582" s="38"/>
      <c r="AI582" s="38"/>
      <c r="AJ582" s="38"/>
      <c r="AK582" s="38"/>
      <c r="AL582" s="38"/>
      <c r="AM582" s="38"/>
      <c r="AN582" s="38"/>
      <c r="AO582" s="38"/>
    </row>
    <row r="583" spans="5:41" ht="15" customHeight="1" x14ac:dyDescent="0.55000000000000004">
      <c r="E583" s="39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  <c r="AA583" s="38"/>
      <c r="AB583" s="38"/>
      <c r="AC583" s="38"/>
      <c r="AD583" s="38"/>
      <c r="AE583" s="38"/>
      <c r="AF583" s="38"/>
      <c r="AG583" s="38"/>
      <c r="AH583" s="38"/>
      <c r="AI583" s="38"/>
      <c r="AJ583" s="38"/>
      <c r="AK583" s="38"/>
      <c r="AL583" s="38"/>
      <c r="AM583" s="38"/>
      <c r="AN583" s="38"/>
      <c r="AO583" s="38"/>
    </row>
    <row r="584" spans="5:41" ht="15" customHeight="1" x14ac:dyDescent="0.55000000000000004">
      <c r="E584" s="39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  <c r="AA584" s="38"/>
      <c r="AB584" s="38"/>
      <c r="AC584" s="38"/>
      <c r="AD584" s="38"/>
      <c r="AE584" s="38"/>
      <c r="AF584" s="38"/>
      <c r="AG584" s="38"/>
      <c r="AH584" s="38"/>
      <c r="AI584" s="38"/>
      <c r="AJ584" s="38"/>
      <c r="AK584" s="38"/>
      <c r="AL584" s="38"/>
      <c r="AM584" s="38"/>
      <c r="AN584" s="38"/>
      <c r="AO584" s="38"/>
    </row>
    <row r="585" spans="5:41" ht="15" customHeight="1" x14ac:dyDescent="0.55000000000000004">
      <c r="E585" s="39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  <c r="AA585" s="38"/>
      <c r="AB585" s="38"/>
      <c r="AC585" s="38"/>
      <c r="AD585" s="38"/>
      <c r="AE585" s="38"/>
      <c r="AF585" s="38"/>
      <c r="AG585" s="38"/>
      <c r="AH585" s="38"/>
      <c r="AI585" s="38"/>
      <c r="AJ585" s="38"/>
      <c r="AK585" s="38"/>
      <c r="AL585" s="38"/>
      <c r="AM585" s="38"/>
      <c r="AN585" s="38"/>
      <c r="AO585" s="38"/>
    </row>
    <row r="586" spans="5:41" ht="15" customHeight="1" x14ac:dyDescent="0.55000000000000004">
      <c r="E586" s="39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  <c r="AB586" s="38"/>
      <c r="AC586" s="38"/>
      <c r="AD586" s="38"/>
      <c r="AE586" s="38"/>
      <c r="AF586" s="38"/>
      <c r="AG586" s="38"/>
      <c r="AH586" s="38"/>
      <c r="AI586" s="38"/>
      <c r="AJ586" s="38"/>
      <c r="AK586" s="38"/>
      <c r="AL586" s="38"/>
      <c r="AM586" s="38"/>
      <c r="AN586" s="38"/>
      <c r="AO586" s="38"/>
    </row>
    <row r="587" spans="5:41" ht="15" customHeight="1" x14ac:dyDescent="0.55000000000000004">
      <c r="E587" s="39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  <c r="AB587" s="38"/>
      <c r="AC587" s="38"/>
      <c r="AD587" s="38"/>
      <c r="AE587" s="38"/>
      <c r="AF587" s="38"/>
      <c r="AG587" s="38"/>
      <c r="AH587" s="38"/>
      <c r="AI587" s="38"/>
      <c r="AJ587" s="38"/>
      <c r="AK587" s="38"/>
      <c r="AL587" s="38"/>
      <c r="AM587" s="38"/>
      <c r="AN587" s="38"/>
      <c r="AO587" s="38"/>
    </row>
    <row r="588" spans="5:41" ht="15" customHeight="1" x14ac:dyDescent="0.55000000000000004">
      <c r="E588" s="39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  <c r="AA588" s="38"/>
      <c r="AB588" s="38"/>
      <c r="AC588" s="38"/>
      <c r="AD588" s="38"/>
      <c r="AE588" s="38"/>
      <c r="AF588" s="38"/>
      <c r="AG588" s="38"/>
      <c r="AH588" s="38"/>
      <c r="AI588" s="38"/>
      <c r="AJ588" s="38"/>
      <c r="AK588" s="38"/>
      <c r="AL588" s="38"/>
      <c r="AM588" s="38"/>
      <c r="AN588" s="38"/>
      <c r="AO588" s="38"/>
    </row>
    <row r="589" spans="5:41" ht="15" customHeight="1" x14ac:dyDescent="0.55000000000000004">
      <c r="E589" s="39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F589" s="38"/>
      <c r="AG589" s="38"/>
      <c r="AH589" s="38"/>
      <c r="AI589" s="38"/>
      <c r="AJ589" s="38"/>
      <c r="AK589" s="38"/>
      <c r="AL589" s="38"/>
      <c r="AM589" s="38"/>
      <c r="AN589" s="38"/>
      <c r="AO589" s="38"/>
    </row>
    <row r="590" spans="5:41" ht="15" customHeight="1" x14ac:dyDescent="0.55000000000000004">
      <c r="E590" s="39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  <c r="AB590" s="38"/>
      <c r="AC590" s="38"/>
      <c r="AD590" s="38"/>
      <c r="AE590" s="38"/>
      <c r="AF590" s="38"/>
      <c r="AG590" s="38"/>
      <c r="AH590" s="38"/>
      <c r="AI590" s="38"/>
      <c r="AJ590" s="38"/>
      <c r="AK590" s="38"/>
      <c r="AL590" s="38"/>
      <c r="AM590" s="38"/>
      <c r="AN590" s="38"/>
      <c r="AO590" s="38"/>
    </row>
    <row r="591" spans="5:41" ht="15" customHeight="1" x14ac:dyDescent="0.55000000000000004">
      <c r="E591" s="39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  <c r="AB591" s="38"/>
      <c r="AC591" s="38"/>
      <c r="AD591" s="38"/>
      <c r="AE591" s="38"/>
      <c r="AF591" s="38"/>
      <c r="AG591" s="38"/>
      <c r="AH591" s="38"/>
      <c r="AI591" s="38"/>
      <c r="AJ591" s="38"/>
      <c r="AK591" s="38"/>
      <c r="AL591" s="38"/>
      <c r="AM591" s="38"/>
      <c r="AN591" s="38"/>
      <c r="AO591" s="38"/>
    </row>
    <row r="592" spans="5:41" ht="15" customHeight="1" x14ac:dyDescent="0.55000000000000004">
      <c r="E592" s="39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  <c r="AA592" s="38"/>
      <c r="AB592" s="38"/>
      <c r="AC592" s="38"/>
      <c r="AD592" s="38"/>
      <c r="AE592" s="38"/>
      <c r="AF592" s="38"/>
      <c r="AG592" s="38"/>
      <c r="AH592" s="38"/>
      <c r="AI592" s="38"/>
      <c r="AJ592" s="38"/>
      <c r="AK592" s="38"/>
      <c r="AL592" s="38"/>
      <c r="AM592" s="38"/>
      <c r="AN592" s="38"/>
      <c r="AO592" s="38"/>
    </row>
    <row r="593" spans="5:41" ht="15" customHeight="1" x14ac:dyDescent="0.55000000000000004">
      <c r="E593" s="39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  <c r="AB593" s="38"/>
      <c r="AC593" s="38"/>
      <c r="AD593" s="38"/>
      <c r="AE593" s="38"/>
      <c r="AF593" s="38"/>
      <c r="AG593" s="38"/>
      <c r="AH593" s="38"/>
      <c r="AI593" s="38"/>
      <c r="AJ593" s="38"/>
      <c r="AK593" s="38"/>
      <c r="AL593" s="38"/>
      <c r="AM593" s="38"/>
      <c r="AN593" s="38"/>
      <c r="AO593" s="38"/>
    </row>
    <row r="594" spans="5:41" ht="15" customHeight="1" x14ac:dyDescent="0.55000000000000004">
      <c r="E594" s="39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  <c r="AB594" s="38"/>
      <c r="AC594" s="38"/>
      <c r="AD594" s="38"/>
      <c r="AE594" s="38"/>
      <c r="AF594" s="38"/>
      <c r="AG594" s="38"/>
      <c r="AH594" s="38"/>
      <c r="AI594" s="38"/>
      <c r="AJ594" s="38"/>
      <c r="AK594" s="38"/>
      <c r="AL594" s="38"/>
      <c r="AM594" s="38"/>
      <c r="AN594" s="38"/>
      <c r="AO594" s="38"/>
    </row>
    <row r="595" spans="5:41" ht="15" customHeight="1" x14ac:dyDescent="0.55000000000000004">
      <c r="E595" s="39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F595" s="38"/>
      <c r="AG595" s="38"/>
      <c r="AH595" s="38"/>
      <c r="AI595" s="38"/>
      <c r="AJ595" s="38"/>
      <c r="AK595" s="38"/>
      <c r="AL595" s="38"/>
      <c r="AM595" s="38"/>
      <c r="AN595" s="38"/>
      <c r="AO595" s="38"/>
    </row>
    <row r="596" spans="5:41" ht="15" customHeight="1" x14ac:dyDescent="0.55000000000000004">
      <c r="E596" s="39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  <c r="AB596" s="38"/>
      <c r="AC596" s="38"/>
      <c r="AD596" s="38"/>
      <c r="AE596" s="38"/>
      <c r="AF596" s="38"/>
      <c r="AG596" s="38"/>
      <c r="AH596" s="38"/>
      <c r="AI596" s="38"/>
      <c r="AJ596" s="38"/>
      <c r="AK596" s="38"/>
      <c r="AL596" s="38"/>
      <c r="AM596" s="38"/>
      <c r="AN596" s="38"/>
      <c r="AO596" s="38"/>
    </row>
    <row r="597" spans="5:41" ht="15" customHeight="1" x14ac:dyDescent="0.55000000000000004">
      <c r="E597" s="39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  <c r="AB597" s="38"/>
      <c r="AC597" s="38"/>
      <c r="AD597" s="38"/>
      <c r="AE597" s="38"/>
      <c r="AF597" s="38"/>
      <c r="AG597" s="38"/>
      <c r="AH597" s="38"/>
      <c r="AI597" s="38"/>
      <c r="AJ597" s="38"/>
      <c r="AK597" s="38"/>
      <c r="AL597" s="38"/>
      <c r="AM597" s="38"/>
      <c r="AN597" s="38"/>
      <c r="AO597" s="38"/>
    </row>
    <row r="598" spans="5:41" ht="15" customHeight="1" x14ac:dyDescent="0.55000000000000004">
      <c r="E598" s="39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  <c r="AA598" s="38"/>
      <c r="AB598" s="38"/>
      <c r="AC598" s="38"/>
      <c r="AD598" s="38"/>
      <c r="AE598" s="38"/>
      <c r="AF598" s="38"/>
      <c r="AG598" s="38"/>
      <c r="AH598" s="38"/>
      <c r="AI598" s="38"/>
      <c r="AJ598" s="38"/>
      <c r="AK598" s="38"/>
      <c r="AL598" s="38"/>
      <c r="AM598" s="38"/>
      <c r="AN598" s="38"/>
      <c r="AO598" s="38"/>
    </row>
    <row r="599" spans="5:41" ht="15" customHeight="1" x14ac:dyDescent="0.55000000000000004">
      <c r="E599" s="39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38"/>
      <c r="AB599" s="38"/>
      <c r="AC599" s="38"/>
      <c r="AD599" s="38"/>
      <c r="AE599" s="38"/>
      <c r="AF599" s="38"/>
      <c r="AG599" s="38"/>
      <c r="AH599" s="38"/>
      <c r="AI599" s="38"/>
      <c r="AJ599" s="38"/>
      <c r="AK599" s="38"/>
      <c r="AL599" s="38"/>
      <c r="AM599" s="38"/>
      <c r="AN599" s="38"/>
      <c r="AO599" s="38"/>
    </row>
    <row r="600" spans="5:41" ht="15" customHeight="1" x14ac:dyDescent="0.55000000000000004">
      <c r="E600" s="39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  <c r="AB600" s="38"/>
      <c r="AC600" s="38"/>
      <c r="AD600" s="38"/>
      <c r="AE600" s="38"/>
      <c r="AF600" s="38"/>
      <c r="AG600" s="38"/>
      <c r="AH600" s="38"/>
      <c r="AI600" s="38"/>
      <c r="AJ600" s="38"/>
      <c r="AK600" s="38"/>
      <c r="AL600" s="38"/>
      <c r="AM600" s="38"/>
      <c r="AN600" s="38"/>
      <c r="AO600" s="38"/>
    </row>
    <row r="601" spans="5:41" ht="15" customHeight="1" x14ac:dyDescent="0.55000000000000004">
      <c r="E601" s="39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  <c r="AB601" s="38"/>
      <c r="AC601" s="38"/>
      <c r="AD601" s="38"/>
      <c r="AE601" s="38"/>
      <c r="AF601" s="38"/>
      <c r="AG601" s="38"/>
      <c r="AH601" s="38"/>
      <c r="AI601" s="38"/>
      <c r="AJ601" s="38"/>
      <c r="AK601" s="38"/>
      <c r="AL601" s="38"/>
      <c r="AM601" s="38"/>
      <c r="AN601" s="38"/>
      <c r="AO601" s="38"/>
    </row>
    <row r="602" spans="5:41" ht="15" customHeight="1" x14ac:dyDescent="0.55000000000000004">
      <c r="E602" s="39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  <c r="AB602" s="38"/>
      <c r="AC602" s="38"/>
      <c r="AD602" s="38"/>
      <c r="AE602" s="38"/>
      <c r="AF602" s="38"/>
      <c r="AG602" s="38"/>
      <c r="AH602" s="38"/>
      <c r="AI602" s="38"/>
      <c r="AJ602" s="38"/>
      <c r="AK602" s="38"/>
      <c r="AL602" s="38"/>
      <c r="AM602" s="38"/>
      <c r="AN602" s="38"/>
      <c r="AO602" s="38"/>
    </row>
    <row r="603" spans="5:41" ht="15" customHeight="1" x14ac:dyDescent="0.55000000000000004">
      <c r="E603" s="39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8"/>
      <c r="AC603" s="38"/>
      <c r="AD603" s="38"/>
      <c r="AE603" s="38"/>
      <c r="AF603" s="38"/>
      <c r="AG603" s="38"/>
      <c r="AH603" s="38"/>
      <c r="AI603" s="38"/>
      <c r="AJ603" s="38"/>
      <c r="AK603" s="38"/>
      <c r="AL603" s="38"/>
      <c r="AM603" s="38"/>
      <c r="AN603" s="38"/>
      <c r="AO603" s="38"/>
    </row>
    <row r="604" spans="5:41" ht="15" customHeight="1" x14ac:dyDescent="0.55000000000000004">
      <c r="E604" s="39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  <c r="AB604" s="38"/>
      <c r="AC604" s="38"/>
      <c r="AD604" s="38"/>
      <c r="AE604" s="38"/>
      <c r="AF604" s="38"/>
      <c r="AG604" s="38"/>
      <c r="AH604" s="38"/>
      <c r="AI604" s="38"/>
      <c r="AJ604" s="38"/>
      <c r="AK604" s="38"/>
      <c r="AL604" s="38"/>
      <c r="AM604" s="38"/>
      <c r="AN604" s="38"/>
      <c r="AO604" s="38"/>
    </row>
    <row r="605" spans="5:41" ht="15" customHeight="1" x14ac:dyDescent="0.55000000000000004">
      <c r="E605" s="39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  <c r="AB605" s="38"/>
      <c r="AC605" s="38"/>
      <c r="AD605" s="38"/>
      <c r="AE605" s="38"/>
      <c r="AF605" s="38"/>
      <c r="AG605" s="38"/>
      <c r="AH605" s="38"/>
      <c r="AI605" s="38"/>
      <c r="AJ605" s="38"/>
      <c r="AK605" s="38"/>
      <c r="AL605" s="38"/>
      <c r="AM605" s="38"/>
      <c r="AN605" s="38"/>
      <c r="AO605" s="38"/>
    </row>
    <row r="606" spans="5:41" ht="15" customHeight="1" x14ac:dyDescent="0.55000000000000004">
      <c r="E606" s="39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  <c r="AB606" s="38"/>
      <c r="AC606" s="38"/>
      <c r="AD606" s="38"/>
      <c r="AE606" s="38"/>
      <c r="AF606" s="38"/>
      <c r="AG606" s="38"/>
      <c r="AH606" s="38"/>
      <c r="AI606" s="38"/>
      <c r="AJ606" s="38"/>
      <c r="AK606" s="38"/>
      <c r="AL606" s="38"/>
      <c r="AM606" s="38"/>
      <c r="AN606" s="38"/>
      <c r="AO606" s="38"/>
    </row>
    <row r="607" spans="5:41" ht="15" customHeight="1" x14ac:dyDescent="0.55000000000000004">
      <c r="E607" s="39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  <c r="AB607" s="38"/>
      <c r="AC607" s="38"/>
      <c r="AD607" s="38"/>
      <c r="AE607" s="38"/>
      <c r="AF607" s="38"/>
      <c r="AG607" s="38"/>
      <c r="AH607" s="38"/>
      <c r="AI607" s="38"/>
      <c r="AJ607" s="38"/>
      <c r="AK607" s="38"/>
      <c r="AL607" s="38"/>
      <c r="AM607" s="38"/>
      <c r="AN607" s="38"/>
      <c r="AO607" s="38"/>
    </row>
    <row r="608" spans="5:41" ht="15" customHeight="1" x14ac:dyDescent="0.55000000000000004">
      <c r="E608" s="39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  <c r="AB608" s="38"/>
      <c r="AC608" s="38"/>
      <c r="AD608" s="38"/>
      <c r="AE608" s="38"/>
      <c r="AF608" s="38"/>
      <c r="AG608" s="38"/>
      <c r="AH608" s="38"/>
      <c r="AI608" s="38"/>
      <c r="AJ608" s="38"/>
      <c r="AK608" s="38"/>
      <c r="AL608" s="38"/>
      <c r="AM608" s="38"/>
      <c r="AN608" s="38"/>
      <c r="AO608" s="38"/>
    </row>
    <row r="609" spans="5:41" ht="15" customHeight="1" x14ac:dyDescent="0.55000000000000004">
      <c r="E609" s="39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8"/>
      <c r="AC609" s="38"/>
      <c r="AD609" s="38"/>
      <c r="AE609" s="38"/>
      <c r="AF609" s="38"/>
      <c r="AG609" s="38"/>
      <c r="AH609" s="38"/>
      <c r="AI609" s="38"/>
      <c r="AJ609" s="38"/>
      <c r="AK609" s="38"/>
      <c r="AL609" s="38"/>
      <c r="AM609" s="38"/>
      <c r="AN609" s="38"/>
      <c r="AO609" s="38"/>
    </row>
    <row r="610" spans="5:41" ht="15" customHeight="1" x14ac:dyDescent="0.55000000000000004">
      <c r="E610" s="39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8"/>
      <c r="AC610" s="38"/>
      <c r="AD610" s="38"/>
      <c r="AE610" s="38"/>
      <c r="AF610" s="38"/>
      <c r="AG610" s="38"/>
      <c r="AH610" s="38"/>
      <c r="AI610" s="38"/>
      <c r="AJ610" s="38"/>
      <c r="AK610" s="38"/>
      <c r="AL610" s="38"/>
      <c r="AM610" s="38"/>
      <c r="AN610" s="38"/>
      <c r="AO610" s="38"/>
    </row>
    <row r="611" spans="5:41" ht="15" customHeight="1" x14ac:dyDescent="0.55000000000000004">
      <c r="E611" s="39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  <c r="AC611" s="38"/>
      <c r="AD611" s="38"/>
      <c r="AE611" s="38"/>
      <c r="AF611" s="38"/>
      <c r="AG611" s="38"/>
      <c r="AH611" s="38"/>
      <c r="AI611" s="38"/>
      <c r="AJ611" s="38"/>
      <c r="AK611" s="38"/>
      <c r="AL611" s="38"/>
      <c r="AM611" s="38"/>
      <c r="AN611" s="38"/>
      <c r="AO611" s="38"/>
    </row>
    <row r="612" spans="5:41" ht="15" customHeight="1" x14ac:dyDescent="0.55000000000000004">
      <c r="E612" s="39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8"/>
      <c r="AC612" s="38"/>
      <c r="AD612" s="38"/>
      <c r="AE612" s="38"/>
      <c r="AF612" s="38"/>
      <c r="AG612" s="38"/>
      <c r="AH612" s="38"/>
      <c r="AI612" s="38"/>
      <c r="AJ612" s="38"/>
      <c r="AK612" s="38"/>
      <c r="AL612" s="38"/>
      <c r="AM612" s="38"/>
      <c r="AN612" s="38"/>
      <c r="AO612" s="38"/>
    </row>
    <row r="613" spans="5:41" ht="15" customHeight="1" x14ac:dyDescent="0.55000000000000004">
      <c r="E613" s="39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  <c r="AB613" s="38"/>
      <c r="AC613" s="38"/>
      <c r="AD613" s="38"/>
      <c r="AE613" s="38"/>
      <c r="AF613" s="38"/>
      <c r="AG613" s="38"/>
      <c r="AH613" s="38"/>
      <c r="AI613" s="38"/>
      <c r="AJ613" s="38"/>
      <c r="AK613" s="38"/>
      <c r="AL613" s="38"/>
      <c r="AM613" s="38"/>
      <c r="AN613" s="38"/>
      <c r="AO613" s="38"/>
    </row>
    <row r="614" spans="5:41" ht="15" customHeight="1" x14ac:dyDescent="0.55000000000000004">
      <c r="E614" s="39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  <c r="AB614" s="38"/>
      <c r="AC614" s="38"/>
      <c r="AD614" s="38"/>
      <c r="AE614" s="38"/>
      <c r="AF614" s="38"/>
      <c r="AG614" s="38"/>
      <c r="AH614" s="38"/>
      <c r="AI614" s="38"/>
      <c r="AJ614" s="38"/>
      <c r="AK614" s="38"/>
      <c r="AL614" s="38"/>
      <c r="AM614" s="38"/>
      <c r="AN614" s="38"/>
      <c r="AO614" s="38"/>
    </row>
    <row r="615" spans="5:41" ht="15" customHeight="1" x14ac:dyDescent="0.55000000000000004">
      <c r="E615" s="39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  <c r="AB615" s="38"/>
      <c r="AC615" s="38"/>
      <c r="AD615" s="38"/>
      <c r="AE615" s="38"/>
      <c r="AF615" s="38"/>
      <c r="AG615" s="38"/>
      <c r="AH615" s="38"/>
      <c r="AI615" s="38"/>
      <c r="AJ615" s="38"/>
      <c r="AK615" s="38"/>
      <c r="AL615" s="38"/>
      <c r="AM615" s="38"/>
      <c r="AN615" s="38"/>
      <c r="AO615" s="38"/>
    </row>
    <row r="616" spans="5:41" ht="15" customHeight="1" x14ac:dyDescent="0.55000000000000004">
      <c r="E616" s="39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  <c r="AB616" s="38"/>
      <c r="AC616" s="38"/>
      <c r="AD616" s="38"/>
      <c r="AE616" s="38"/>
      <c r="AF616" s="38"/>
      <c r="AG616" s="38"/>
      <c r="AH616" s="38"/>
      <c r="AI616" s="38"/>
      <c r="AJ616" s="38"/>
      <c r="AK616" s="38"/>
      <c r="AL616" s="38"/>
      <c r="AM616" s="38"/>
      <c r="AN616" s="38"/>
      <c r="AO616" s="38"/>
    </row>
    <row r="617" spans="5:41" ht="15" customHeight="1" x14ac:dyDescent="0.55000000000000004">
      <c r="E617" s="39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  <c r="AC617" s="38"/>
      <c r="AD617" s="38"/>
      <c r="AE617" s="38"/>
      <c r="AF617" s="38"/>
      <c r="AG617" s="38"/>
      <c r="AH617" s="38"/>
      <c r="AI617" s="38"/>
      <c r="AJ617" s="38"/>
      <c r="AK617" s="38"/>
      <c r="AL617" s="38"/>
      <c r="AM617" s="38"/>
      <c r="AN617" s="38"/>
      <c r="AO617" s="38"/>
    </row>
    <row r="618" spans="5:41" ht="15" customHeight="1" x14ac:dyDescent="0.55000000000000004">
      <c r="E618" s="39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  <c r="AB618" s="38"/>
      <c r="AC618" s="38"/>
      <c r="AD618" s="38"/>
      <c r="AE618" s="38"/>
      <c r="AF618" s="38"/>
      <c r="AG618" s="38"/>
      <c r="AH618" s="38"/>
      <c r="AI618" s="38"/>
      <c r="AJ618" s="38"/>
      <c r="AK618" s="38"/>
      <c r="AL618" s="38"/>
      <c r="AM618" s="38"/>
      <c r="AN618" s="38"/>
      <c r="AO618" s="38"/>
    </row>
    <row r="619" spans="5:41" ht="15" customHeight="1" x14ac:dyDescent="0.55000000000000004">
      <c r="E619" s="39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  <c r="AB619" s="38"/>
      <c r="AC619" s="38"/>
      <c r="AD619" s="38"/>
      <c r="AE619" s="38"/>
      <c r="AF619" s="38"/>
      <c r="AG619" s="38"/>
      <c r="AH619" s="38"/>
      <c r="AI619" s="38"/>
      <c r="AJ619" s="38"/>
      <c r="AK619" s="38"/>
      <c r="AL619" s="38"/>
      <c r="AM619" s="38"/>
      <c r="AN619" s="38"/>
      <c r="AO619" s="38"/>
    </row>
    <row r="620" spans="5:41" ht="15" customHeight="1" x14ac:dyDescent="0.55000000000000004">
      <c r="E620" s="39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  <c r="AB620" s="38"/>
      <c r="AC620" s="38"/>
      <c r="AD620" s="38"/>
      <c r="AE620" s="38"/>
      <c r="AF620" s="38"/>
      <c r="AG620" s="38"/>
      <c r="AH620" s="38"/>
      <c r="AI620" s="38"/>
      <c r="AJ620" s="38"/>
      <c r="AK620" s="38"/>
      <c r="AL620" s="38"/>
      <c r="AM620" s="38"/>
      <c r="AN620" s="38"/>
      <c r="AO620" s="38"/>
    </row>
    <row r="621" spans="5:41" ht="15" customHeight="1" x14ac:dyDescent="0.55000000000000004">
      <c r="E621" s="39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  <c r="AB621" s="38"/>
      <c r="AC621" s="38"/>
      <c r="AD621" s="38"/>
      <c r="AE621" s="38"/>
      <c r="AF621" s="38"/>
      <c r="AG621" s="38"/>
      <c r="AH621" s="38"/>
      <c r="AI621" s="38"/>
      <c r="AJ621" s="38"/>
      <c r="AK621" s="38"/>
      <c r="AL621" s="38"/>
      <c r="AM621" s="38"/>
      <c r="AN621" s="38"/>
      <c r="AO621" s="38"/>
    </row>
    <row r="622" spans="5:41" ht="15" customHeight="1" x14ac:dyDescent="0.55000000000000004">
      <c r="E622" s="39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  <c r="AB622" s="38"/>
      <c r="AC622" s="38"/>
      <c r="AD622" s="38"/>
      <c r="AE622" s="38"/>
      <c r="AF622" s="38"/>
      <c r="AG622" s="38"/>
      <c r="AH622" s="38"/>
      <c r="AI622" s="38"/>
      <c r="AJ622" s="38"/>
      <c r="AK622" s="38"/>
      <c r="AL622" s="38"/>
      <c r="AM622" s="38"/>
      <c r="AN622" s="38"/>
      <c r="AO622" s="38"/>
    </row>
    <row r="623" spans="5:41" ht="15" customHeight="1" x14ac:dyDescent="0.55000000000000004">
      <c r="E623" s="39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  <c r="AB623" s="38"/>
      <c r="AC623" s="38"/>
      <c r="AD623" s="38"/>
      <c r="AE623" s="38"/>
      <c r="AF623" s="38"/>
      <c r="AG623" s="38"/>
      <c r="AH623" s="38"/>
      <c r="AI623" s="38"/>
      <c r="AJ623" s="38"/>
      <c r="AK623" s="38"/>
      <c r="AL623" s="38"/>
      <c r="AM623" s="38"/>
      <c r="AN623" s="38"/>
      <c r="AO623" s="38"/>
    </row>
    <row r="624" spans="5:41" ht="15" customHeight="1" x14ac:dyDescent="0.55000000000000004">
      <c r="E624" s="39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8"/>
      <c r="AC624" s="38"/>
      <c r="AD624" s="38"/>
      <c r="AE624" s="38"/>
      <c r="AF624" s="38"/>
      <c r="AG624" s="38"/>
      <c r="AH624" s="38"/>
      <c r="AI624" s="38"/>
      <c r="AJ624" s="38"/>
      <c r="AK624" s="38"/>
      <c r="AL624" s="38"/>
      <c r="AM624" s="38"/>
      <c r="AN624" s="38"/>
      <c r="AO624" s="38"/>
    </row>
    <row r="625" spans="5:41" ht="15" customHeight="1" x14ac:dyDescent="0.55000000000000004">
      <c r="E625" s="39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  <c r="AC625" s="38"/>
      <c r="AD625" s="38"/>
      <c r="AE625" s="38"/>
      <c r="AF625" s="38"/>
      <c r="AG625" s="38"/>
      <c r="AH625" s="38"/>
      <c r="AI625" s="38"/>
      <c r="AJ625" s="38"/>
      <c r="AK625" s="38"/>
      <c r="AL625" s="38"/>
      <c r="AM625" s="38"/>
      <c r="AN625" s="38"/>
      <c r="AO625" s="38"/>
    </row>
    <row r="626" spans="5:41" ht="15" customHeight="1" x14ac:dyDescent="0.55000000000000004">
      <c r="E626" s="39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  <c r="AB626" s="38"/>
      <c r="AC626" s="38"/>
      <c r="AD626" s="38"/>
      <c r="AE626" s="38"/>
      <c r="AF626" s="38"/>
      <c r="AG626" s="38"/>
      <c r="AH626" s="38"/>
      <c r="AI626" s="38"/>
      <c r="AJ626" s="38"/>
      <c r="AK626" s="38"/>
      <c r="AL626" s="38"/>
      <c r="AM626" s="38"/>
      <c r="AN626" s="38"/>
      <c r="AO626" s="38"/>
    </row>
    <row r="627" spans="5:41" ht="15" customHeight="1" x14ac:dyDescent="0.55000000000000004">
      <c r="E627" s="39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  <c r="AB627" s="38"/>
      <c r="AC627" s="38"/>
      <c r="AD627" s="38"/>
      <c r="AE627" s="38"/>
      <c r="AF627" s="38"/>
      <c r="AG627" s="38"/>
      <c r="AH627" s="38"/>
      <c r="AI627" s="38"/>
      <c r="AJ627" s="38"/>
      <c r="AK627" s="38"/>
      <c r="AL627" s="38"/>
      <c r="AM627" s="38"/>
      <c r="AN627" s="38"/>
      <c r="AO627" s="38"/>
    </row>
    <row r="628" spans="5:41" ht="15" customHeight="1" x14ac:dyDescent="0.55000000000000004">
      <c r="E628" s="39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  <c r="AC628" s="38"/>
      <c r="AD628" s="38"/>
      <c r="AE628" s="38"/>
      <c r="AF628" s="38"/>
      <c r="AG628" s="38"/>
      <c r="AH628" s="38"/>
      <c r="AI628" s="38"/>
      <c r="AJ628" s="38"/>
      <c r="AK628" s="38"/>
      <c r="AL628" s="38"/>
      <c r="AM628" s="38"/>
      <c r="AN628" s="38"/>
      <c r="AO628" s="38"/>
    </row>
    <row r="629" spans="5:41" ht="15" customHeight="1" x14ac:dyDescent="0.55000000000000004">
      <c r="E629" s="39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  <c r="AB629" s="38"/>
      <c r="AC629" s="38"/>
      <c r="AD629" s="38"/>
      <c r="AE629" s="38"/>
      <c r="AF629" s="38"/>
      <c r="AG629" s="38"/>
      <c r="AH629" s="38"/>
      <c r="AI629" s="38"/>
      <c r="AJ629" s="38"/>
      <c r="AK629" s="38"/>
      <c r="AL629" s="38"/>
      <c r="AM629" s="38"/>
      <c r="AN629" s="38"/>
      <c r="AO629" s="38"/>
    </row>
    <row r="630" spans="5:41" ht="15" customHeight="1" x14ac:dyDescent="0.55000000000000004">
      <c r="E630" s="39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  <c r="AB630" s="38"/>
      <c r="AC630" s="38"/>
      <c r="AD630" s="38"/>
      <c r="AE630" s="38"/>
      <c r="AF630" s="38"/>
      <c r="AG630" s="38"/>
      <c r="AH630" s="38"/>
      <c r="AI630" s="38"/>
      <c r="AJ630" s="38"/>
      <c r="AK630" s="38"/>
      <c r="AL630" s="38"/>
      <c r="AM630" s="38"/>
      <c r="AN630" s="38"/>
      <c r="AO630" s="38"/>
    </row>
    <row r="631" spans="5:41" ht="15" customHeight="1" x14ac:dyDescent="0.55000000000000004">
      <c r="E631" s="39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  <c r="AB631" s="38"/>
      <c r="AC631" s="38"/>
      <c r="AD631" s="38"/>
      <c r="AE631" s="38"/>
      <c r="AF631" s="38"/>
      <c r="AG631" s="38"/>
      <c r="AH631" s="38"/>
      <c r="AI631" s="38"/>
      <c r="AJ631" s="38"/>
      <c r="AK631" s="38"/>
      <c r="AL631" s="38"/>
      <c r="AM631" s="38"/>
      <c r="AN631" s="38"/>
      <c r="AO631" s="38"/>
    </row>
    <row r="632" spans="5:41" ht="15" customHeight="1" x14ac:dyDescent="0.55000000000000004">
      <c r="E632" s="39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  <c r="AB632" s="38"/>
      <c r="AC632" s="38"/>
      <c r="AD632" s="38"/>
      <c r="AE632" s="38"/>
      <c r="AF632" s="38"/>
      <c r="AG632" s="38"/>
      <c r="AH632" s="38"/>
      <c r="AI632" s="38"/>
      <c r="AJ632" s="38"/>
      <c r="AK632" s="38"/>
      <c r="AL632" s="38"/>
      <c r="AM632" s="38"/>
      <c r="AN632" s="38"/>
      <c r="AO632" s="38"/>
    </row>
    <row r="633" spans="5:41" ht="15" customHeight="1" x14ac:dyDescent="0.55000000000000004">
      <c r="E633" s="39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  <c r="AB633" s="38"/>
      <c r="AC633" s="38"/>
      <c r="AD633" s="38"/>
      <c r="AE633" s="38"/>
      <c r="AF633" s="38"/>
      <c r="AG633" s="38"/>
      <c r="AH633" s="38"/>
      <c r="AI633" s="38"/>
      <c r="AJ633" s="38"/>
      <c r="AK633" s="38"/>
      <c r="AL633" s="38"/>
      <c r="AM633" s="38"/>
      <c r="AN633" s="38"/>
      <c r="AO633" s="38"/>
    </row>
    <row r="634" spans="5:41" ht="15" customHeight="1" x14ac:dyDescent="0.55000000000000004">
      <c r="E634" s="39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  <c r="AB634" s="38"/>
      <c r="AC634" s="38"/>
      <c r="AD634" s="38"/>
      <c r="AE634" s="38"/>
      <c r="AF634" s="38"/>
      <c r="AG634" s="38"/>
      <c r="AH634" s="38"/>
      <c r="AI634" s="38"/>
      <c r="AJ634" s="38"/>
      <c r="AK634" s="38"/>
      <c r="AL634" s="38"/>
      <c r="AM634" s="38"/>
      <c r="AN634" s="38"/>
      <c r="AO634" s="38"/>
    </row>
    <row r="635" spans="5:41" ht="15" customHeight="1" x14ac:dyDescent="0.55000000000000004">
      <c r="E635" s="39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  <c r="AC635" s="38"/>
      <c r="AD635" s="38"/>
      <c r="AE635" s="38"/>
      <c r="AF635" s="38"/>
      <c r="AG635" s="38"/>
      <c r="AH635" s="38"/>
      <c r="AI635" s="38"/>
      <c r="AJ635" s="38"/>
      <c r="AK635" s="38"/>
      <c r="AL635" s="38"/>
      <c r="AM635" s="38"/>
      <c r="AN635" s="38"/>
      <c r="AO635" s="38"/>
    </row>
    <row r="636" spans="5:41" ht="15" customHeight="1" x14ac:dyDescent="0.55000000000000004">
      <c r="E636" s="39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8"/>
      <c r="AC636" s="38"/>
      <c r="AD636" s="38"/>
      <c r="AE636" s="38"/>
      <c r="AF636" s="38"/>
      <c r="AG636" s="38"/>
      <c r="AH636" s="38"/>
      <c r="AI636" s="38"/>
      <c r="AJ636" s="38"/>
      <c r="AK636" s="38"/>
      <c r="AL636" s="38"/>
      <c r="AM636" s="38"/>
      <c r="AN636" s="38"/>
      <c r="AO636" s="38"/>
    </row>
    <row r="637" spans="5:41" ht="15" customHeight="1" x14ac:dyDescent="0.55000000000000004">
      <c r="E637" s="39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  <c r="AB637" s="38"/>
      <c r="AC637" s="38"/>
      <c r="AD637" s="38"/>
      <c r="AE637" s="38"/>
      <c r="AF637" s="38"/>
      <c r="AG637" s="38"/>
      <c r="AH637" s="38"/>
      <c r="AI637" s="38"/>
      <c r="AJ637" s="38"/>
      <c r="AK637" s="38"/>
      <c r="AL637" s="38"/>
      <c r="AM637" s="38"/>
      <c r="AN637" s="38"/>
      <c r="AO637" s="38"/>
    </row>
    <row r="638" spans="5:41" ht="15" customHeight="1" x14ac:dyDescent="0.55000000000000004">
      <c r="E638" s="39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  <c r="AB638" s="38"/>
      <c r="AC638" s="38"/>
      <c r="AD638" s="38"/>
      <c r="AE638" s="38"/>
      <c r="AF638" s="38"/>
      <c r="AG638" s="38"/>
      <c r="AH638" s="38"/>
      <c r="AI638" s="38"/>
      <c r="AJ638" s="38"/>
      <c r="AK638" s="38"/>
      <c r="AL638" s="38"/>
      <c r="AM638" s="38"/>
      <c r="AN638" s="38"/>
      <c r="AO638" s="38"/>
    </row>
    <row r="639" spans="5:41" ht="15" customHeight="1" x14ac:dyDescent="0.55000000000000004">
      <c r="E639" s="39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  <c r="AB639" s="38"/>
      <c r="AC639" s="38"/>
      <c r="AD639" s="38"/>
      <c r="AE639" s="38"/>
      <c r="AF639" s="38"/>
      <c r="AG639" s="38"/>
      <c r="AH639" s="38"/>
      <c r="AI639" s="38"/>
      <c r="AJ639" s="38"/>
      <c r="AK639" s="38"/>
      <c r="AL639" s="38"/>
      <c r="AM639" s="38"/>
      <c r="AN639" s="38"/>
      <c r="AO639" s="38"/>
    </row>
    <row r="640" spans="5:41" ht="15" customHeight="1" x14ac:dyDescent="0.55000000000000004">
      <c r="E640" s="39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8"/>
      <c r="AC640" s="38"/>
      <c r="AD640" s="38"/>
      <c r="AE640" s="38"/>
      <c r="AF640" s="38"/>
      <c r="AG640" s="38"/>
      <c r="AH640" s="38"/>
      <c r="AI640" s="38"/>
      <c r="AJ640" s="38"/>
      <c r="AK640" s="38"/>
      <c r="AL640" s="38"/>
      <c r="AM640" s="38"/>
      <c r="AN640" s="38"/>
      <c r="AO640" s="38"/>
    </row>
    <row r="641" spans="5:41" ht="15" customHeight="1" x14ac:dyDescent="0.55000000000000004">
      <c r="E641" s="39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8"/>
      <c r="AC641" s="38"/>
      <c r="AD641" s="38"/>
      <c r="AE641" s="38"/>
      <c r="AF641" s="38"/>
      <c r="AG641" s="38"/>
      <c r="AH641" s="38"/>
      <c r="AI641" s="38"/>
      <c r="AJ641" s="38"/>
      <c r="AK641" s="38"/>
      <c r="AL641" s="38"/>
      <c r="AM641" s="38"/>
      <c r="AN641" s="38"/>
      <c r="AO641" s="38"/>
    </row>
    <row r="642" spans="5:41" ht="15" customHeight="1" x14ac:dyDescent="0.55000000000000004">
      <c r="E642" s="39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8"/>
      <c r="AC642" s="38"/>
      <c r="AD642" s="38"/>
      <c r="AE642" s="38"/>
      <c r="AF642" s="38"/>
      <c r="AG642" s="38"/>
      <c r="AH642" s="38"/>
      <c r="AI642" s="38"/>
      <c r="AJ642" s="38"/>
      <c r="AK642" s="38"/>
      <c r="AL642" s="38"/>
      <c r="AM642" s="38"/>
      <c r="AN642" s="38"/>
      <c r="AO642" s="38"/>
    </row>
    <row r="643" spans="5:41" ht="15" customHeight="1" x14ac:dyDescent="0.55000000000000004">
      <c r="E643" s="39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8"/>
      <c r="AC643" s="38"/>
      <c r="AD643" s="38"/>
      <c r="AE643" s="38"/>
      <c r="AF643" s="38"/>
      <c r="AG643" s="38"/>
      <c r="AH643" s="38"/>
      <c r="AI643" s="38"/>
      <c r="AJ643" s="38"/>
      <c r="AK643" s="38"/>
      <c r="AL643" s="38"/>
      <c r="AM643" s="38"/>
      <c r="AN643" s="38"/>
      <c r="AO643" s="38"/>
    </row>
    <row r="644" spans="5:41" ht="15" customHeight="1" x14ac:dyDescent="0.55000000000000004">
      <c r="E644" s="39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  <c r="AB644" s="38"/>
      <c r="AC644" s="38"/>
      <c r="AD644" s="38"/>
      <c r="AE644" s="38"/>
      <c r="AF644" s="38"/>
      <c r="AG644" s="38"/>
      <c r="AH644" s="38"/>
      <c r="AI644" s="38"/>
      <c r="AJ644" s="38"/>
      <c r="AK644" s="38"/>
      <c r="AL644" s="38"/>
      <c r="AM644" s="38"/>
      <c r="AN644" s="38"/>
      <c r="AO644" s="38"/>
    </row>
    <row r="645" spans="5:41" ht="15" customHeight="1" x14ac:dyDescent="0.55000000000000004">
      <c r="E645" s="39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F645" s="38"/>
      <c r="AG645" s="38"/>
      <c r="AH645" s="38"/>
      <c r="AI645" s="38"/>
      <c r="AJ645" s="38"/>
      <c r="AK645" s="38"/>
      <c r="AL645" s="38"/>
      <c r="AM645" s="38"/>
      <c r="AN645" s="38"/>
      <c r="AO645" s="38"/>
    </row>
    <row r="646" spans="5:41" ht="15" customHeight="1" x14ac:dyDescent="0.55000000000000004">
      <c r="E646" s="39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  <c r="AB646" s="38"/>
      <c r="AC646" s="38"/>
      <c r="AD646" s="38"/>
      <c r="AE646" s="38"/>
      <c r="AF646" s="38"/>
      <c r="AG646" s="38"/>
      <c r="AH646" s="38"/>
      <c r="AI646" s="38"/>
      <c r="AJ646" s="38"/>
      <c r="AK646" s="38"/>
      <c r="AL646" s="38"/>
      <c r="AM646" s="38"/>
      <c r="AN646" s="38"/>
      <c r="AO646" s="38"/>
    </row>
    <row r="647" spans="5:41" ht="15" customHeight="1" x14ac:dyDescent="0.55000000000000004">
      <c r="E647" s="39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  <c r="AB647" s="38"/>
      <c r="AC647" s="38"/>
      <c r="AD647" s="38"/>
      <c r="AE647" s="38"/>
      <c r="AF647" s="38"/>
      <c r="AG647" s="38"/>
      <c r="AH647" s="38"/>
      <c r="AI647" s="38"/>
      <c r="AJ647" s="38"/>
      <c r="AK647" s="38"/>
      <c r="AL647" s="38"/>
      <c r="AM647" s="38"/>
      <c r="AN647" s="38"/>
      <c r="AO647" s="38"/>
    </row>
    <row r="648" spans="5:41" ht="15" customHeight="1" x14ac:dyDescent="0.55000000000000004">
      <c r="E648" s="39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  <c r="AB648" s="38"/>
      <c r="AC648" s="38"/>
      <c r="AD648" s="38"/>
      <c r="AE648" s="38"/>
      <c r="AF648" s="38"/>
      <c r="AG648" s="38"/>
      <c r="AH648" s="38"/>
      <c r="AI648" s="38"/>
      <c r="AJ648" s="38"/>
      <c r="AK648" s="38"/>
      <c r="AL648" s="38"/>
      <c r="AM648" s="38"/>
      <c r="AN648" s="38"/>
      <c r="AO648" s="38"/>
    </row>
    <row r="649" spans="5:41" ht="15" customHeight="1" x14ac:dyDescent="0.55000000000000004">
      <c r="E649" s="39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  <c r="AB649" s="38"/>
      <c r="AC649" s="38"/>
      <c r="AD649" s="38"/>
      <c r="AE649" s="38"/>
      <c r="AF649" s="38"/>
      <c r="AG649" s="38"/>
      <c r="AH649" s="38"/>
      <c r="AI649" s="38"/>
      <c r="AJ649" s="38"/>
      <c r="AK649" s="38"/>
      <c r="AL649" s="38"/>
      <c r="AM649" s="38"/>
      <c r="AN649" s="38"/>
      <c r="AO649" s="38"/>
    </row>
    <row r="650" spans="5:41" ht="15" customHeight="1" x14ac:dyDescent="0.55000000000000004">
      <c r="E650" s="39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  <c r="AB650" s="38"/>
      <c r="AC650" s="38"/>
      <c r="AD650" s="38"/>
      <c r="AE650" s="38"/>
      <c r="AF650" s="38"/>
      <c r="AG650" s="38"/>
      <c r="AH650" s="38"/>
      <c r="AI650" s="38"/>
      <c r="AJ650" s="38"/>
      <c r="AK650" s="38"/>
      <c r="AL650" s="38"/>
      <c r="AM650" s="38"/>
      <c r="AN650" s="38"/>
      <c r="AO650" s="38"/>
    </row>
    <row r="651" spans="5:41" ht="15" customHeight="1" x14ac:dyDescent="0.55000000000000004">
      <c r="E651" s="39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  <c r="AB651" s="38"/>
      <c r="AC651" s="38"/>
      <c r="AD651" s="38"/>
      <c r="AE651" s="38"/>
      <c r="AF651" s="38"/>
      <c r="AG651" s="38"/>
      <c r="AH651" s="38"/>
      <c r="AI651" s="38"/>
      <c r="AJ651" s="38"/>
      <c r="AK651" s="38"/>
      <c r="AL651" s="38"/>
      <c r="AM651" s="38"/>
      <c r="AN651" s="38"/>
      <c r="AO651" s="38"/>
    </row>
    <row r="652" spans="5:41" ht="15" customHeight="1" x14ac:dyDescent="0.55000000000000004">
      <c r="E652" s="39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8"/>
      <c r="AC652" s="38"/>
      <c r="AD652" s="38"/>
      <c r="AE652" s="38"/>
      <c r="AF652" s="38"/>
      <c r="AG652" s="38"/>
      <c r="AH652" s="38"/>
      <c r="AI652" s="38"/>
      <c r="AJ652" s="38"/>
      <c r="AK652" s="38"/>
      <c r="AL652" s="38"/>
      <c r="AM652" s="38"/>
      <c r="AN652" s="38"/>
      <c r="AO652" s="38"/>
    </row>
    <row r="653" spans="5:41" ht="15" customHeight="1" x14ac:dyDescent="0.55000000000000004">
      <c r="E653" s="39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  <c r="AB653" s="38"/>
      <c r="AC653" s="38"/>
      <c r="AD653" s="38"/>
      <c r="AE653" s="38"/>
      <c r="AF653" s="38"/>
      <c r="AG653" s="38"/>
      <c r="AH653" s="38"/>
      <c r="AI653" s="38"/>
      <c r="AJ653" s="38"/>
      <c r="AK653" s="38"/>
      <c r="AL653" s="38"/>
      <c r="AM653" s="38"/>
      <c r="AN653" s="38"/>
      <c r="AO653" s="38"/>
    </row>
    <row r="654" spans="5:41" ht="15" customHeight="1" x14ac:dyDescent="0.55000000000000004">
      <c r="E654" s="39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  <c r="AB654" s="38"/>
      <c r="AC654" s="38"/>
      <c r="AD654" s="38"/>
      <c r="AE654" s="38"/>
      <c r="AF654" s="38"/>
      <c r="AG654" s="38"/>
      <c r="AH654" s="38"/>
      <c r="AI654" s="38"/>
      <c r="AJ654" s="38"/>
      <c r="AK654" s="38"/>
      <c r="AL654" s="38"/>
      <c r="AM654" s="38"/>
      <c r="AN654" s="38"/>
      <c r="AO654" s="38"/>
    </row>
    <row r="655" spans="5:41" ht="15" customHeight="1" x14ac:dyDescent="0.55000000000000004">
      <c r="E655" s="39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  <c r="AB655" s="38"/>
      <c r="AC655" s="38"/>
      <c r="AD655" s="38"/>
      <c r="AE655" s="38"/>
      <c r="AF655" s="38"/>
      <c r="AG655" s="38"/>
      <c r="AH655" s="38"/>
      <c r="AI655" s="38"/>
      <c r="AJ655" s="38"/>
      <c r="AK655" s="38"/>
      <c r="AL655" s="38"/>
      <c r="AM655" s="38"/>
      <c r="AN655" s="38"/>
      <c r="AO655" s="38"/>
    </row>
    <row r="656" spans="5:41" ht="15" customHeight="1" x14ac:dyDescent="0.55000000000000004">
      <c r="E656" s="39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  <c r="AB656" s="38"/>
      <c r="AC656" s="38"/>
      <c r="AD656" s="38"/>
      <c r="AE656" s="38"/>
      <c r="AF656" s="38"/>
      <c r="AG656" s="38"/>
      <c r="AH656" s="38"/>
      <c r="AI656" s="38"/>
      <c r="AJ656" s="38"/>
      <c r="AK656" s="38"/>
      <c r="AL656" s="38"/>
      <c r="AM656" s="38"/>
      <c r="AN656" s="38"/>
      <c r="AO656" s="38"/>
    </row>
    <row r="657" spans="5:41" ht="15" customHeight="1" x14ac:dyDescent="0.55000000000000004">
      <c r="E657" s="39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  <c r="AE657" s="38"/>
      <c r="AF657" s="38"/>
      <c r="AG657" s="38"/>
      <c r="AH657" s="38"/>
      <c r="AI657" s="38"/>
      <c r="AJ657" s="38"/>
      <c r="AK657" s="38"/>
      <c r="AL657" s="38"/>
      <c r="AM657" s="38"/>
      <c r="AN657" s="38"/>
      <c r="AO657" s="38"/>
    </row>
    <row r="658" spans="5:41" ht="15" customHeight="1" x14ac:dyDescent="0.55000000000000004">
      <c r="E658" s="39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  <c r="AB658" s="38"/>
      <c r="AC658" s="38"/>
      <c r="AD658" s="38"/>
      <c r="AE658" s="38"/>
      <c r="AF658" s="38"/>
      <c r="AG658" s="38"/>
      <c r="AH658" s="38"/>
      <c r="AI658" s="38"/>
      <c r="AJ658" s="38"/>
      <c r="AK658" s="38"/>
      <c r="AL658" s="38"/>
      <c r="AM658" s="38"/>
      <c r="AN658" s="38"/>
      <c r="AO658" s="38"/>
    </row>
    <row r="659" spans="5:41" ht="15" customHeight="1" x14ac:dyDescent="0.55000000000000004">
      <c r="E659" s="39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F659" s="38"/>
      <c r="AG659" s="38"/>
      <c r="AH659" s="38"/>
      <c r="AI659" s="38"/>
      <c r="AJ659" s="38"/>
      <c r="AK659" s="38"/>
      <c r="AL659" s="38"/>
      <c r="AM659" s="38"/>
      <c r="AN659" s="38"/>
      <c r="AO659" s="38"/>
    </row>
    <row r="660" spans="5:41" ht="15" customHeight="1" x14ac:dyDescent="0.55000000000000004">
      <c r="E660" s="39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F660" s="38"/>
      <c r="AG660" s="38"/>
      <c r="AH660" s="38"/>
      <c r="AI660" s="38"/>
      <c r="AJ660" s="38"/>
      <c r="AK660" s="38"/>
      <c r="AL660" s="38"/>
      <c r="AM660" s="38"/>
      <c r="AN660" s="38"/>
      <c r="AO660" s="38"/>
    </row>
    <row r="661" spans="5:41" ht="15" customHeight="1" x14ac:dyDescent="0.55000000000000004">
      <c r="E661" s="39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  <c r="AB661" s="38"/>
      <c r="AC661" s="38"/>
      <c r="AD661" s="38"/>
      <c r="AE661" s="38"/>
      <c r="AF661" s="38"/>
      <c r="AG661" s="38"/>
      <c r="AH661" s="38"/>
      <c r="AI661" s="38"/>
      <c r="AJ661" s="38"/>
      <c r="AK661" s="38"/>
      <c r="AL661" s="38"/>
      <c r="AM661" s="38"/>
      <c r="AN661" s="38"/>
      <c r="AO661" s="38"/>
    </row>
    <row r="662" spans="5:41" ht="15" customHeight="1" x14ac:dyDescent="0.55000000000000004">
      <c r="E662" s="39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8"/>
      <c r="AC662" s="38"/>
      <c r="AD662" s="38"/>
      <c r="AE662" s="38"/>
      <c r="AF662" s="38"/>
      <c r="AG662" s="38"/>
      <c r="AH662" s="38"/>
      <c r="AI662" s="38"/>
      <c r="AJ662" s="38"/>
      <c r="AK662" s="38"/>
      <c r="AL662" s="38"/>
      <c r="AM662" s="38"/>
      <c r="AN662" s="38"/>
      <c r="AO662" s="38"/>
    </row>
    <row r="663" spans="5:41" ht="15" customHeight="1" x14ac:dyDescent="0.55000000000000004">
      <c r="E663" s="39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  <c r="AB663" s="38"/>
      <c r="AC663" s="38"/>
      <c r="AD663" s="38"/>
      <c r="AE663" s="38"/>
      <c r="AF663" s="38"/>
      <c r="AG663" s="38"/>
      <c r="AH663" s="38"/>
      <c r="AI663" s="38"/>
      <c r="AJ663" s="38"/>
      <c r="AK663" s="38"/>
      <c r="AL663" s="38"/>
      <c r="AM663" s="38"/>
      <c r="AN663" s="38"/>
      <c r="AO663" s="38"/>
    </row>
    <row r="664" spans="5:41" ht="15" customHeight="1" x14ac:dyDescent="0.55000000000000004">
      <c r="E664" s="39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  <c r="AB664" s="38"/>
      <c r="AC664" s="38"/>
      <c r="AD664" s="38"/>
      <c r="AE664" s="38"/>
      <c r="AF664" s="38"/>
      <c r="AG664" s="38"/>
      <c r="AH664" s="38"/>
      <c r="AI664" s="38"/>
      <c r="AJ664" s="38"/>
      <c r="AK664" s="38"/>
      <c r="AL664" s="38"/>
      <c r="AM664" s="38"/>
      <c r="AN664" s="38"/>
      <c r="AO664" s="38"/>
    </row>
    <row r="665" spans="5:41" ht="15" customHeight="1" x14ac:dyDescent="0.55000000000000004">
      <c r="E665" s="39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  <c r="AB665" s="38"/>
      <c r="AC665" s="38"/>
      <c r="AD665" s="38"/>
      <c r="AE665" s="38"/>
      <c r="AF665" s="38"/>
      <c r="AG665" s="38"/>
      <c r="AH665" s="38"/>
      <c r="AI665" s="38"/>
      <c r="AJ665" s="38"/>
      <c r="AK665" s="38"/>
      <c r="AL665" s="38"/>
      <c r="AM665" s="38"/>
      <c r="AN665" s="38"/>
      <c r="AO665" s="38"/>
    </row>
    <row r="666" spans="5:41" ht="15" customHeight="1" x14ac:dyDescent="0.55000000000000004">
      <c r="E666" s="39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8"/>
      <c r="AC666" s="38"/>
      <c r="AD666" s="38"/>
      <c r="AE666" s="38"/>
      <c r="AF666" s="38"/>
      <c r="AG666" s="38"/>
      <c r="AH666" s="38"/>
      <c r="AI666" s="38"/>
      <c r="AJ666" s="38"/>
      <c r="AK666" s="38"/>
      <c r="AL666" s="38"/>
      <c r="AM666" s="38"/>
      <c r="AN666" s="38"/>
      <c r="AO666" s="38"/>
    </row>
    <row r="667" spans="5:41" ht="15" customHeight="1" x14ac:dyDescent="0.55000000000000004">
      <c r="E667" s="39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  <c r="AB667" s="38"/>
      <c r="AC667" s="38"/>
      <c r="AD667" s="38"/>
      <c r="AE667" s="38"/>
      <c r="AF667" s="38"/>
      <c r="AG667" s="38"/>
      <c r="AH667" s="38"/>
      <c r="AI667" s="38"/>
      <c r="AJ667" s="38"/>
      <c r="AK667" s="38"/>
      <c r="AL667" s="38"/>
      <c r="AM667" s="38"/>
      <c r="AN667" s="38"/>
      <c r="AO667" s="38"/>
    </row>
    <row r="668" spans="5:41" ht="15" customHeight="1" x14ac:dyDescent="0.55000000000000004">
      <c r="E668" s="39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  <c r="AB668" s="38"/>
      <c r="AC668" s="38"/>
      <c r="AD668" s="38"/>
      <c r="AE668" s="38"/>
      <c r="AF668" s="38"/>
      <c r="AG668" s="38"/>
      <c r="AH668" s="38"/>
      <c r="AI668" s="38"/>
      <c r="AJ668" s="38"/>
      <c r="AK668" s="38"/>
      <c r="AL668" s="38"/>
      <c r="AM668" s="38"/>
      <c r="AN668" s="38"/>
      <c r="AO668" s="38"/>
    </row>
    <row r="669" spans="5:41" ht="15" customHeight="1" x14ac:dyDescent="0.55000000000000004">
      <c r="E669" s="39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8"/>
      <c r="AC669" s="38"/>
      <c r="AD669" s="38"/>
      <c r="AE669" s="38"/>
      <c r="AF669" s="38"/>
      <c r="AG669" s="38"/>
      <c r="AH669" s="38"/>
      <c r="AI669" s="38"/>
      <c r="AJ669" s="38"/>
      <c r="AK669" s="38"/>
      <c r="AL669" s="38"/>
      <c r="AM669" s="38"/>
      <c r="AN669" s="38"/>
      <c r="AO669" s="38"/>
    </row>
    <row r="670" spans="5:41" ht="15" customHeight="1" x14ac:dyDescent="0.55000000000000004">
      <c r="E670" s="39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  <c r="AB670" s="38"/>
      <c r="AC670" s="38"/>
      <c r="AD670" s="38"/>
      <c r="AE670" s="38"/>
      <c r="AF670" s="38"/>
      <c r="AG670" s="38"/>
      <c r="AH670" s="38"/>
      <c r="AI670" s="38"/>
      <c r="AJ670" s="38"/>
      <c r="AK670" s="38"/>
      <c r="AL670" s="38"/>
      <c r="AM670" s="38"/>
      <c r="AN670" s="38"/>
      <c r="AO670" s="38"/>
    </row>
    <row r="671" spans="5:41" ht="15" customHeight="1" x14ac:dyDescent="0.55000000000000004">
      <c r="E671" s="39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  <c r="AB671" s="38"/>
      <c r="AC671" s="38"/>
      <c r="AD671" s="38"/>
      <c r="AE671" s="38"/>
      <c r="AF671" s="38"/>
      <c r="AG671" s="38"/>
      <c r="AH671" s="38"/>
      <c r="AI671" s="38"/>
      <c r="AJ671" s="38"/>
      <c r="AK671" s="38"/>
      <c r="AL671" s="38"/>
      <c r="AM671" s="38"/>
      <c r="AN671" s="38"/>
      <c r="AO671" s="38"/>
    </row>
    <row r="672" spans="5:41" ht="15" customHeight="1" x14ac:dyDescent="0.55000000000000004">
      <c r="E672" s="39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  <c r="AB672" s="38"/>
      <c r="AC672" s="38"/>
      <c r="AD672" s="38"/>
      <c r="AE672" s="38"/>
      <c r="AF672" s="38"/>
      <c r="AG672" s="38"/>
      <c r="AH672" s="38"/>
      <c r="AI672" s="38"/>
      <c r="AJ672" s="38"/>
      <c r="AK672" s="38"/>
      <c r="AL672" s="38"/>
      <c r="AM672" s="38"/>
      <c r="AN672" s="38"/>
      <c r="AO672" s="38"/>
    </row>
    <row r="673" spans="5:41" ht="15" customHeight="1" x14ac:dyDescent="0.55000000000000004">
      <c r="E673" s="39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8"/>
      <c r="AC673" s="38"/>
      <c r="AD673" s="38"/>
      <c r="AE673" s="38"/>
      <c r="AF673" s="38"/>
      <c r="AG673" s="38"/>
      <c r="AH673" s="38"/>
      <c r="AI673" s="38"/>
      <c r="AJ673" s="38"/>
      <c r="AK673" s="38"/>
      <c r="AL673" s="38"/>
      <c r="AM673" s="38"/>
      <c r="AN673" s="38"/>
      <c r="AO673" s="38"/>
    </row>
    <row r="674" spans="5:41" ht="15" customHeight="1" x14ac:dyDescent="0.55000000000000004">
      <c r="E674" s="39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  <c r="AB674" s="38"/>
      <c r="AC674" s="38"/>
      <c r="AD674" s="38"/>
      <c r="AE674" s="38"/>
      <c r="AF674" s="38"/>
      <c r="AG674" s="38"/>
      <c r="AH674" s="38"/>
      <c r="AI674" s="38"/>
      <c r="AJ674" s="38"/>
      <c r="AK674" s="38"/>
      <c r="AL674" s="38"/>
      <c r="AM674" s="38"/>
      <c r="AN674" s="38"/>
      <c r="AO674" s="38"/>
    </row>
    <row r="675" spans="5:41" ht="15" customHeight="1" x14ac:dyDescent="0.55000000000000004">
      <c r="E675" s="39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  <c r="AB675" s="38"/>
      <c r="AC675" s="38"/>
      <c r="AD675" s="38"/>
      <c r="AE675" s="38"/>
      <c r="AF675" s="38"/>
      <c r="AG675" s="38"/>
      <c r="AH675" s="38"/>
      <c r="AI675" s="38"/>
      <c r="AJ675" s="38"/>
      <c r="AK675" s="38"/>
      <c r="AL675" s="38"/>
      <c r="AM675" s="38"/>
      <c r="AN675" s="38"/>
      <c r="AO675" s="38"/>
    </row>
    <row r="676" spans="5:41" ht="15" customHeight="1" x14ac:dyDescent="0.55000000000000004">
      <c r="E676" s="39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  <c r="AB676" s="38"/>
      <c r="AC676" s="38"/>
      <c r="AD676" s="38"/>
      <c r="AE676" s="38"/>
      <c r="AF676" s="38"/>
      <c r="AG676" s="38"/>
      <c r="AH676" s="38"/>
      <c r="AI676" s="38"/>
      <c r="AJ676" s="38"/>
      <c r="AK676" s="38"/>
      <c r="AL676" s="38"/>
      <c r="AM676" s="38"/>
      <c r="AN676" s="38"/>
      <c r="AO676" s="38"/>
    </row>
    <row r="677" spans="5:41" ht="15" customHeight="1" x14ac:dyDescent="0.55000000000000004">
      <c r="E677" s="39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  <c r="AC677" s="38"/>
      <c r="AD677" s="38"/>
      <c r="AE677" s="38"/>
      <c r="AF677" s="38"/>
      <c r="AG677" s="38"/>
      <c r="AH677" s="38"/>
      <c r="AI677" s="38"/>
      <c r="AJ677" s="38"/>
      <c r="AK677" s="38"/>
      <c r="AL677" s="38"/>
      <c r="AM677" s="38"/>
      <c r="AN677" s="38"/>
      <c r="AO677" s="38"/>
    </row>
    <row r="678" spans="5:41" ht="15" customHeight="1" x14ac:dyDescent="0.55000000000000004">
      <c r="E678" s="39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8"/>
      <c r="AC678" s="38"/>
      <c r="AD678" s="38"/>
      <c r="AE678" s="38"/>
      <c r="AF678" s="38"/>
      <c r="AG678" s="38"/>
      <c r="AH678" s="38"/>
      <c r="AI678" s="38"/>
      <c r="AJ678" s="38"/>
      <c r="AK678" s="38"/>
      <c r="AL678" s="38"/>
      <c r="AM678" s="38"/>
      <c r="AN678" s="38"/>
      <c r="AO678" s="38"/>
    </row>
    <row r="679" spans="5:41" ht="15" customHeight="1" x14ac:dyDescent="0.55000000000000004">
      <c r="E679" s="39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  <c r="AB679" s="38"/>
      <c r="AC679" s="38"/>
      <c r="AD679" s="38"/>
      <c r="AE679" s="38"/>
      <c r="AF679" s="38"/>
      <c r="AG679" s="38"/>
      <c r="AH679" s="38"/>
      <c r="AI679" s="38"/>
      <c r="AJ679" s="38"/>
      <c r="AK679" s="38"/>
      <c r="AL679" s="38"/>
      <c r="AM679" s="38"/>
      <c r="AN679" s="38"/>
      <c r="AO679" s="38"/>
    </row>
    <row r="680" spans="5:41" ht="15" customHeight="1" x14ac:dyDescent="0.55000000000000004">
      <c r="E680" s="39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  <c r="AB680" s="38"/>
      <c r="AC680" s="38"/>
      <c r="AD680" s="38"/>
      <c r="AE680" s="38"/>
      <c r="AF680" s="38"/>
      <c r="AG680" s="38"/>
      <c r="AH680" s="38"/>
      <c r="AI680" s="38"/>
      <c r="AJ680" s="38"/>
      <c r="AK680" s="38"/>
      <c r="AL680" s="38"/>
      <c r="AM680" s="38"/>
      <c r="AN680" s="38"/>
      <c r="AO680" s="38"/>
    </row>
    <row r="681" spans="5:41" ht="15" customHeight="1" x14ac:dyDescent="0.55000000000000004">
      <c r="E681" s="39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  <c r="AB681" s="38"/>
      <c r="AC681" s="38"/>
      <c r="AD681" s="38"/>
      <c r="AE681" s="38"/>
      <c r="AF681" s="38"/>
      <c r="AG681" s="38"/>
      <c r="AH681" s="38"/>
      <c r="AI681" s="38"/>
      <c r="AJ681" s="38"/>
      <c r="AK681" s="38"/>
      <c r="AL681" s="38"/>
      <c r="AM681" s="38"/>
      <c r="AN681" s="38"/>
      <c r="AO681" s="38"/>
    </row>
    <row r="682" spans="5:41" ht="15" customHeight="1" x14ac:dyDescent="0.55000000000000004">
      <c r="E682" s="39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  <c r="AB682" s="38"/>
      <c r="AC682" s="38"/>
      <c r="AD682" s="38"/>
      <c r="AE682" s="38"/>
      <c r="AF682" s="38"/>
      <c r="AG682" s="38"/>
      <c r="AH682" s="38"/>
      <c r="AI682" s="38"/>
      <c r="AJ682" s="38"/>
      <c r="AK682" s="38"/>
      <c r="AL682" s="38"/>
      <c r="AM682" s="38"/>
      <c r="AN682" s="38"/>
      <c r="AO682" s="38"/>
    </row>
    <row r="683" spans="5:41" ht="15" customHeight="1" x14ac:dyDescent="0.55000000000000004">
      <c r="E683" s="39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  <c r="AB683" s="38"/>
      <c r="AC683" s="38"/>
      <c r="AD683" s="38"/>
      <c r="AE683" s="38"/>
      <c r="AF683" s="38"/>
      <c r="AG683" s="38"/>
      <c r="AH683" s="38"/>
      <c r="AI683" s="38"/>
      <c r="AJ683" s="38"/>
      <c r="AK683" s="38"/>
      <c r="AL683" s="38"/>
      <c r="AM683" s="38"/>
      <c r="AN683" s="38"/>
      <c r="AO683" s="38"/>
    </row>
    <row r="684" spans="5:41" ht="15" customHeight="1" x14ac:dyDescent="0.55000000000000004">
      <c r="E684" s="39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  <c r="AB684" s="38"/>
      <c r="AC684" s="38"/>
      <c r="AD684" s="38"/>
      <c r="AE684" s="38"/>
      <c r="AF684" s="38"/>
      <c r="AG684" s="38"/>
      <c r="AH684" s="38"/>
      <c r="AI684" s="38"/>
      <c r="AJ684" s="38"/>
      <c r="AK684" s="38"/>
      <c r="AL684" s="38"/>
      <c r="AM684" s="38"/>
      <c r="AN684" s="38"/>
      <c r="AO684" s="38"/>
    </row>
    <row r="685" spans="5:41" ht="15" customHeight="1" x14ac:dyDescent="0.55000000000000004">
      <c r="E685" s="39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  <c r="AB685" s="38"/>
      <c r="AC685" s="38"/>
      <c r="AD685" s="38"/>
      <c r="AE685" s="38"/>
      <c r="AF685" s="38"/>
      <c r="AG685" s="38"/>
      <c r="AH685" s="38"/>
      <c r="AI685" s="38"/>
      <c r="AJ685" s="38"/>
      <c r="AK685" s="38"/>
      <c r="AL685" s="38"/>
      <c r="AM685" s="38"/>
      <c r="AN685" s="38"/>
      <c r="AO685" s="38"/>
    </row>
    <row r="686" spans="5:41" ht="15" customHeight="1" x14ac:dyDescent="0.55000000000000004">
      <c r="E686" s="39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8"/>
      <c r="AC686" s="38"/>
      <c r="AD686" s="38"/>
      <c r="AE686" s="38"/>
      <c r="AF686" s="38"/>
      <c r="AG686" s="38"/>
      <c r="AH686" s="38"/>
      <c r="AI686" s="38"/>
      <c r="AJ686" s="38"/>
      <c r="AK686" s="38"/>
      <c r="AL686" s="38"/>
      <c r="AM686" s="38"/>
      <c r="AN686" s="38"/>
      <c r="AO686" s="38"/>
    </row>
    <row r="687" spans="5:41" ht="15" customHeight="1" x14ac:dyDescent="0.55000000000000004">
      <c r="E687" s="39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  <c r="AB687" s="38"/>
      <c r="AC687" s="38"/>
      <c r="AD687" s="38"/>
      <c r="AE687" s="38"/>
      <c r="AF687" s="38"/>
      <c r="AG687" s="38"/>
      <c r="AH687" s="38"/>
      <c r="AI687" s="38"/>
      <c r="AJ687" s="38"/>
      <c r="AK687" s="38"/>
      <c r="AL687" s="38"/>
      <c r="AM687" s="38"/>
      <c r="AN687" s="38"/>
      <c r="AO687" s="38"/>
    </row>
    <row r="688" spans="5:41" ht="15" customHeight="1" x14ac:dyDescent="0.55000000000000004">
      <c r="E688" s="39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  <c r="AB688" s="38"/>
      <c r="AC688" s="38"/>
      <c r="AD688" s="38"/>
      <c r="AE688" s="38"/>
      <c r="AF688" s="38"/>
      <c r="AG688" s="38"/>
      <c r="AH688" s="38"/>
      <c r="AI688" s="38"/>
      <c r="AJ688" s="38"/>
      <c r="AK688" s="38"/>
      <c r="AL688" s="38"/>
      <c r="AM688" s="38"/>
      <c r="AN688" s="38"/>
      <c r="AO688" s="38"/>
    </row>
    <row r="689" spans="5:41" ht="15" customHeight="1" x14ac:dyDescent="0.55000000000000004">
      <c r="E689" s="39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  <c r="AB689" s="38"/>
      <c r="AC689" s="38"/>
      <c r="AD689" s="38"/>
      <c r="AE689" s="38"/>
      <c r="AF689" s="38"/>
      <c r="AG689" s="38"/>
      <c r="AH689" s="38"/>
      <c r="AI689" s="38"/>
      <c r="AJ689" s="38"/>
      <c r="AK689" s="38"/>
      <c r="AL689" s="38"/>
      <c r="AM689" s="38"/>
      <c r="AN689" s="38"/>
      <c r="AO689" s="38"/>
    </row>
    <row r="690" spans="5:41" ht="15" customHeight="1" x14ac:dyDescent="0.55000000000000004">
      <c r="E690" s="39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  <c r="AB690" s="38"/>
      <c r="AC690" s="38"/>
      <c r="AD690" s="38"/>
      <c r="AE690" s="38"/>
      <c r="AF690" s="38"/>
      <c r="AG690" s="38"/>
      <c r="AH690" s="38"/>
      <c r="AI690" s="38"/>
      <c r="AJ690" s="38"/>
      <c r="AK690" s="38"/>
      <c r="AL690" s="38"/>
      <c r="AM690" s="38"/>
      <c r="AN690" s="38"/>
      <c r="AO690" s="38"/>
    </row>
    <row r="691" spans="5:41" ht="15" customHeight="1" x14ac:dyDescent="0.55000000000000004">
      <c r="E691" s="39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  <c r="AB691" s="38"/>
      <c r="AC691" s="38"/>
      <c r="AD691" s="38"/>
      <c r="AE691" s="38"/>
      <c r="AF691" s="38"/>
      <c r="AG691" s="38"/>
      <c r="AH691" s="38"/>
      <c r="AI691" s="38"/>
      <c r="AJ691" s="38"/>
      <c r="AK691" s="38"/>
      <c r="AL691" s="38"/>
      <c r="AM691" s="38"/>
      <c r="AN691" s="38"/>
      <c r="AO691" s="38"/>
    </row>
    <row r="692" spans="5:41" ht="15" customHeight="1" x14ac:dyDescent="0.55000000000000004">
      <c r="E692" s="39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8"/>
      <c r="AC692" s="38"/>
      <c r="AD692" s="38"/>
      <c r="AE692" s="38"/>
      <c r="AF692" s="38"/>
      <c r="AG692" s="38"/>
      <c r="AH692" s="38"/>
      <c r="AI692" s="38"/>
      <c r="AJ692" s="38"/>
      <c r="AK692" s="38"/>
      <c r="AL692" s="38"/>
      <c r="AM692" s="38"/>
      <c r="AN692" s="38"/>
      <c r="AO692" s="38"/>
    </row>
    <row r="693" spans="5:41" ht="15" customHeight="1" x14ac:dyDescent="0.55000000000000004">
      <c r="E693" s="39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  <c r="AB693" s="38"/>
      <c r="AC693" s="38"/>
      <c r="AD693" s="38"/>
      <c r="AE693" s="38"/>
      <c r="AF693" s="38"/>
      <c r="AG693" s="38"/>
      <c r="AH693" s="38"/>
      <c r="AI693" s="38"/>
      <c r="AJ693" s="38"/>
      <c r="AK693" s="38"/>
      <c r="AL693" s="38"/>
      <c r="AM693" s="38"/>
      <c r="AN693" s="38"/>
      <c r="AO693" s="38"/>
    </row>
    <row r="694" spans="5:41" ht="15" customHeight="1" x14ac:dyDescent="0.55000000000000004">
      <c r="E694" s="39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  <c r="AB694" s="38"/>
      <c r="AC694" s="38"/>
      <c r="AD694" s="38"/>
      <c r="AE694" s="38"/>
      <c r="AF694" s="38"/>
      <c r="AG694" s="38"/>
      <c r="AH694" s="38"/>
      <c r="AI694" s="38"/>
      <c r="AJ694" s="38"/>
      <c r="AK694" s="38"/>
      <c r="AL694" s="38"/>
      <c r="AM694" s="38"/>
      <c r="AN694" s="38"/>
      <c r="AO694" s="38"/>
    </row>
    <row r="695" spans="5:41" ht="15" customHeight="1" x14ac:dyDescent="0.55000000000000004">
      <c r="E695" s="39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  <c r="AB695" s="38"/>
      <c r="AC695" s="38"/>
      <c r="AD695" s="38"/>
      <c r="AE695" s="38"/>
      <c r="AF695" s="38"/>
      <c r="AG695" s="38"/>
      <c r="AH695" s="38"/>
      <c r="AI695" s="38"/>
      <c r="AJ695" s="38"/>
      <c r="AK695" s="38"/>
      <c r="AL695" s="38"/>
      <c r="AM695" s="38"/>
      <c r="AN695" s="38"/>
      <c r="AO695" s="38"/>
    </row>
    <row r="696" spans="5:41" ht="15" customHeight="1" x14ac:dyDescent="0.55000000000000004">
      <c r="E696" s="39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  <c r="AB696" s="38"/>
      <c r="AC696" s="38"/>
      <c r="AD696" s="38"/>
      <c r="AE696" s="38"/>
      <c r="AF696" s="38"/>
      <c r="AG696" s="38"/>
      <c r="AH696" s="38"/>
      <c r="AI696" s="38"/>
      <c r="AJ696" s="38"/>
      <c r="AK696" s="38"/>
      <c r="AL696" s="38"/>
      <c r="AM696" s="38"/>
      <c r="AN696" s="38"/>
      <c r="AO696" s="38"/>
    </row>
    <row r="697" spans="5:41" ht="15" customHeight="1" x14ac:dyDescent="0.55000000000000004">
      <c r="E697" s="39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  <c r="AB697" s="38"/>
      <c r="AC697" s="38"/>
      <c r="AD697" s="38"/>
      <c r="AE697" s="38"/>
      <c r="AF697" s="38"/>
      <c r="AG697" s="38"/>
      <c r="AH697" s="38"/>
      <c r="AI697" s="38"/>
      <c r="AJ697" s="38"/>
      <c r="AK697" s="38"/>
      <c r="AL697" s="38"/>
      <c r="AM697" s="38"/>
      <c r="AN697" s="38"/>
      <c r="AO697" s="38"/>
    </row>
    <row r="698" spans="5:41" ht="15" customHeight="1" x14ac:dyDescent="0.55000000000000004">
      <c r="E698" s="39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  <c r="AB698" s="38"/>
      <c r="AC698" s="38"/>
      <c r="AD698" s="38"/>
      <c r="AE698" s="38"/>
      <c r="AF698" s="38"/>
      <c r="AG698" s="38"/>
      <c r="AH698" s="38"/>
      <c r="AI698" s="38"/>
      <c r="AJ698" s="38"/>
      <c r="AK698" s="38"/>
      <c r="AL698" s="38"/>
      <c r="AM698" s="38"/>
      <c r="AN698" s="38"/>
      <c r="AO698" s="38"/>
    </row>
    <row r="699" spans="5:41" ht="15" customHeight="1" x14ac:dyDescent="0.55000000000000004">
      <c r="E699" s="39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  <c r="AB699" s="38"/>
      <c r="AC699" s="38"/>
      <c r="AD699" s="38"/>
      <c r="AE699" s="38"/>
      <c r="AF699" s="38"/>
      <c r="AG699" s="38"/>
      <c r="AH699" s="38"/>
      <c r="AI699" s="38"/>
      <c r="AJ699" s="38"/>
      <c r="AK699" s="38"/>
      <c r="AL699" s="38"/>
      <c r="AM699" s="38"/>
      <c r="AN699" s="38"/>
      <c r="AO699" s="38"/>
    </row>
    <row r="700" spans="5:41" ht="15" customHeight="1" x14ac:dyDescent="0.55000000000000004">
      <c r="E700" s="39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  <c r="AB700" s="38"/>
      <c r="AC700" s="38"/>
      <c r="AD700" s="38"/>
      <c r="AE700" s="38"/>
      <c r="AF700" s="38"/>
      <c r="AG700" s="38"/>
      <c r="AH700" s="38"/>
      <c r="AI700" s="38"/>
      <c r="AJ700" s="38"/>
      <c r="AK700" s="38"/>
      <c r="AL700" s="38"/>
      <c r="AM700" s="38"/>
      <c r="AN700" s="38"/>
      <c r="AO700" s="38"/>
    </row>
    <row r="701" spans="5:41" ht="15" customHeight="1" x14ac:dyDescent="0.55000000000000004">
      <c r="E701" s="39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  <c r="AB701" s="38"/>
      <c r="AC701" s="38"/>
      <c r="AD701" s="38"/>
      <c r="AE701" s="38"/>
      <c r="AF701" s="38"/>
      <c r="AG701" s="38"/>
      <c r="AH701" s="38"/>
      <c r="AI701" s="38"/>
      <c r="AJ701" s="38"/>
      <c r="AK701" s="38"/>
      <c r="AL701" s="38"/>
      <c r="AM701" s="38"/>
      <c r="AN701" s="38"/>
      <c r="AO701" s="38"/>
    </row>
    <row r="702" spans="5:41" ht="15" customHeight="1" x14ac:dyDescent="0.55000000000000004">
      <c r="E702" s="39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  <c r="AB702" s="38"/>
      <c r="AC702" s="38"/>
      <c r="AD702" s="38"/>
      <c r="AE702" s="38"/>
      <c r="AF702" s="38"/>
      <c r="AG702" s="38"/>
      <c r="AH702" s="38"/>
      <c r="AI702" s="38"/>
      <c r="AJ702" s="38"/>
      <c r="AK702" s="38"/>
      <c r="AL702" s="38"/>
      <c r="AM702" s="38"/>
      <c r="AN702" s="38"/>
      <c r="AO702" s="38"/>
    </row>
    <row r="703" spans="5:41" ht="15" customHeight="1" x14ac:dyDescent="0.55000000000000004">
      <c r="E703" s="39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  <c r="AB703" s="38"/>
      <c r="AC703" s="38"/>
      <c r="AD703" s="38"/>
      <c r="AE703" s="38"/>
      <c r="AF703" s="38"/>
      <c r="AG703" s="38"/>
      <c r="AH703" s="38"/>
      <c r="AI703" s="38"/>
      <c r="AJ703" s="38"/>
      <c r="AK703" s="38"/>
      <c r="AL703" s="38"/>
      <c r="AM703" s="38"/>
      <c r="AN703" s="38"/>
      <c r="AO703" s="38"/>
    </row>
    <row r="704" spans="5:41" ht="15" customHeight="1" x14ac:dyDescent="0.55000000000000004">
      <c r="E704" s="39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  <c r="AB704" s="38"/>
      <c r="AC704" s="38"/>
      <c r="AD704" s="38"/>
      <c r="AE704" s="38"/>
      <c r="AF704" s="38"/>
      <c r="AG704" s="38"/>
      <c r="AH704" s="38"/>
      <c r="AI704" s="38"/>
      <c r="AJ704" s="38"/>
      <c r="AK704" s="38"/>
      <c r="AL704" s="38"/>
      <c r="AM704" s="38"/>
      <c r="AN704" s="38"/>
      <c r="AO704" s="38"/>
    </row>
    <row r="705" spans="5:41" ht="15" customHeight="1" x14ac:dyDescent="0.55000000000000004">
      <c r="E705" s="39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  <c r="AB705" s="38"/>
      <c r="AC705" s="38"/>
      <c r="AD705" s="38"/>
      <c r="AE705" s="38"/>
      <c r="AF705" s="38"/>
      <c r="AG705" s="38"/>
      <c r="AH705" s="38"/>
      <c r="AI705" s="38"/>
      <c r="AJ705" s="38"/>
      <c r="AK705" s="38"/>
      <c r="AL705" s="38"/>
      <c r="AM705" s="38"/>
      <c r="AN705" s="38"/>
      <c r="AO705" s="38"/>
    </row>
    <row r="706" spans="5:41" ht="15" customHeight="1" x14ac:dyDescent="0.55000000000000004">
      <c r="E706" s="39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  <c r="AB706" s="38"/>
      <c r="AC706" s="38"/>
      <c r="AD706" s="38"/>
      <c r="AE706" s="38"/>
      <c r="AF706" s="38"/>
      <c r="AG706" s="38"/>
      <c r="AH706" s="38"/>
      <c r="AI706" s="38"/>
      <c r="AJ706" s="38"/>
      <c r="AK706" s="38"/>
      <c r="AL706" s="38"/>
      <c r="AM706" s="38"/>
      <c r="AN706" s="38"/>
      <c r="AO706" s="38"/>
    </row>
    <row r="707" spans="5:41" ht="15" customHeight="1" x14ac:dyDescent="0.55000000000000004">
      <c r="E707" s="39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  <c r="AB707" s="38"/>
      <c r="AC707" s="38"/>
      <c r="AD707" s="38"/>
      <c r="AE707" s="38"/>
      <c r="AF707" s="38"/>
      <c r="AG707" s="38"/>
      <c r="AH707" s="38"/>
      <c r="AI707" s="38"/>
      <c r="AJ707" s="38"/>
      <c r="AK707" s="38"/>
      <c r="AL707" s="38"/>
      <c r="AM707" s="38"/>
      <c r="AN707" s="38"/>
      <c r="AO707" s="38"/>
    </row>
    <row r="708" spans="5:41" ht="15" customHeight="1" x14ac:dyDescent="0.55000000000000004">
      <c r="E708" s="39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8"/>
      <c r="AC708" s="38"/>
      <c r="AD708" s="38"/>
      <c r="AE708" s="38"/>
      <c r="AF708" s="38"/>
      <c r="AG708" s="38"/>
      <c r="AH708" s="38"/>
      <c r="AI708" s="38"/>
      <c r="AJ708" s="38"/>
      <c r="AK708" s="38"/>
      <c r="AL708" s="38"/>
      <c r="AM708" s="38"/>
      <c r="AN708" s="38"/>
      <c r="AO708" s="38"/>
    </row>
    <row r="709" spans="5:41" ht="15" customHeight="1" x14ac:dyDescent="0.55000000000000004">
      <c r="E709" s="39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  <c r="AB709" s="38"/>
      <c r="AC709" s="38"/>
      <c r="AD709" s="38"/>
      <c r="AE709" s="38"/>
      <c r="AF709" s="38"/>
      <c r="AG709" s="38"/>
      <c r="AH709" s="38"/>
      <c r="AI709" s="38"/>
      <c r="AJ709" s="38"/>
      <c r="AK709" s="38"/>
      <c r="AL709" s="38"/>
      <c r="AM709" s="38"/>
      <c r="AN709" s="38"/>
      <c r="AO709" s="38"/>
    </row>
    <row r="710" spans="5:41" ht="15" customHeight="1" x14ac:dyDescent="0.55000000000000004">
      <c r="E710" s="39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  <c r="AB710" s="38"/>
      <c r="AC710" s="38"/>
      <c r="AD710" s="38"/>
      <c r="AE710" s="38"/>
      <c r="AF710" s="38"/>
      <c r="AG710" s="38"/>
      <c r="AH710" s="38"/>
      <c r="AI710" s="38"/>
      <c r="AJ710" s="38"/>
      <c r="AK710" s="38"/>
      <c r="AL710" s="38"/>
      <c r="AM710" s="38"/>
      <c r="AN710" s="38"/>
      <c r="AO710" s="38"/>
    </row>
    <row r="711" spans="5:41" ht="15" customHeight="1" x14ac:dyDescent="0.55000000000000004">
      <c r="E711" s="39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  <c r="AB711" s="38"/>
      <c r="AC711" s="38"/>
      <c r="AD711" s="38"/>
      <c r="AE711" s="38"/>
      <c r="AF711" s="38"/>
      <c r="AG711" s="38"/>
      <c r="AH711" s="38"/>
      <c r="AI711" s="38"/>
      <c r="AJ711" s="38"/>
      <c r="AK711" s="38"/>
      <c r="AL711" s="38"/>
      <c r="AM711" s="38"/>
      <c r="AN711" s="38"/>
      <c r="AO711" s="38"/>
    </row>
    <row r="712" spans="5:41" ht="15" customHeight="1" x14ac:dyDescent="0.55000000000000004">
      <c r="E712" s="39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  <c r="AB712" s="38"/>
      <c r="AC712" s="38"/>
      <c r="AD712" s="38"/>
      <c r="AE712" s="38"/>
      <c r="AF712" s="38"/>
      <c r="AG712" s="38"/>
      <c r="AH712" s="38"/>
      <c r="AI712" s="38"/>
      <c r="AJ712" s="38"/>
      <c r="AK712" s="38"/>
      <c r="AL712" s="38"/>
      <c r="AM712" s="38"/>
      <c r="AN712" s="38"/>
      <c r="AO712" s="38"/>
    </row>
    <row r="713" spans="5:41" ht="15" customHeight="1" x14ac:dyDescent="0.55000000000000004">
      <c r="E713" s="39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  <c r="AB713" s="38"/>
      <c r="AC713" s="38"/>
      <c r="AD713" s="38"/>
      <c r="AE713" s="38"/>
      <c r="AF713" s="38"/>
      <c r="AG713" s="38"/>
      <c r="AH713" s="38"/>
      <c r="AI713" s="38"/>
      <c r="AJ713" s="38"/>
      <c r="AK713" s="38"/>
      <c r="AL713" s="38"/>
      <c r="AM713" s="38"/>
      <c r="AN713" s="38"/>
      <c r="AO713" s="38"/>
    </row>
    <row r="714" spans="5:41" ht="15" customHeight="1" x14ac:dyDescent="0.55000000000000004">
      <c r="E714" s="39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8"/>
      <c r="AC714" s="38"/>
      <c r="AD714" s="38"/>
      <c r="AE714" s="38"/>
      <c r="AF714" s="38"/>
      <c r="AG714" s="38"/>
      <c r="AH714" s="38"/>
      <c r="AI714" s="38"/>
      <c r="AJ714" s="38"/>
      <c r="AK714" s="38"/>
      <c r="AL714" s="38"/>
      <c r="AM714" s="38"/>
      <c r="AN714" s="38"/>
      <c r="AO714" s="38"/>
    </row>
    <row r="715" spans="5:41" ht="15" customHeight="1" x14ac:dyDescent="0.55000000000000004">
      <c r="E715" s="39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8"/>
      <c r="AC715" s="38"/>
      <c r="AD715" s="38"/>
      <c r="AE715" s="38"/>
      <c r="AF715" s="38"/>
      <c r="AG715" s="38"/>
      <c r="AH715" s="38"/>
      <c r="AI715" s="38"/>
      <c r="AJ715" s="38"/>
      <c r="AK715" s="38"/>
      <c r="AL715" s="38"/>
      <c r="AM715" s="38"/>
      <c r="AN715" s="38"/>
      <c r="AO715" s="38"/>
    </row>
    <row r="716" spans="5:41" ht="15" customHeight="1" x14ac:dyDescent="0.55000000000000004">
      <c r="E716" s="39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  <c r="AC716" s="38"/>
      <c r="AD716" s="38"/>
      <c r="AE716" s="38"/>
      <c r="AF716" s="38"/>
      <c r="AG716" s="38"/>
      <c r="AH716" s="38"/>
      <c r="AI716" s="38"/>
      <c r="AJ716" s="38"/>
      <c r="AK716" s="38"/>
      <c r="AL716" s="38"/>
      <c r="AM716" s="38"/>
      <c r="AN716" s="38"/>
      <c r="AO716" s="38"/>
    </row>
    <row r="717" spans="5:41" ht="15" customHeight="1" x14ac:dyDescent="0.55000000000000004">
      <c r="E717" s="39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8"/>
      <c r="AC717" s="38"/>
      <c r="AD717" s="38"/>
      <c r="AE717" s="38"/>
      <c r="AF717" s="38"/>
      <c r="AG717" s="38"/>
      <c r="AH717" s="38"/>
      <c r="AI717" s="38"/>
      <c r="AJ717" s="38"/>
      <c r="AK717" s="38"/>
      <c r="AL717" s="38"/>
      <c r="AM717" s="38"/>
      <c r="AN717" s="38"/>
      <c r="AO717" s="38"/>
    </row>
    <row r="718" spans="5:41" ht="15" customHeight="1" x14ac:dyDescent="0.55000000000000004">
      <c r="E718" s="39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  <c r="AC718" s="38"/>
      <c r="AD718" s="38"/>
      <c r="AE718" s="38"/>
      <c r="AF718" s="38"/>
      <c r="AG718" s="38"/>
      <c r="AH718" s="38"/>
      <c r="AI718" s="38"/>
      <c r="AJ718" s="38"/>
      <c r="AK718" s="38"/>
      <c r="AL718" s="38"/>
      <c r="AM718" s="38"/>
      <c r="AN718" s="38"/>
      <c r="AO718" s="38"/>
    </row>
    <row r="719" spans="5:41" ht="15" customHeight="1" x14ac:dyDescent="0.55000000000000004">
      <c r="E719" s="39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8"/>
      <c r="AC719" s="38"/>
      <c r="AD719" s="38"/>
      <c r="AE719" s="38"/>
      <c r="AF719" s="38"/>
      <c r="AG719" s="38"/>
      <c r="AH719" s="38"/>
      <c r="AI719" s="38"/>
      <c r="AJ719" s="38"/>
      <c r="AK719" s="38"/>
      <c r="AL719" s="38"/>
      <c r="AM719" s="38"/>
      <c r="AN719" s="38"/>
      <c r="AO719" s="38"/>
    </row>
    <row r="720" spans="5:41" ht="15" customHeight="1" x14ac:dyDescent="0.55000000000000004">
      <c r="E720" s="39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  <c r="AC720" s="38"/>
      <c r="AD720" s="38"/>
      <c r="AE720" s="38"/>
      <c r="AF720" s="38"/>
      <c r="AG720" s="38"/>
      <c r="AH720" s="38"/>
      <c r="AI720" s="38"/>
      <c r="AJ720" s="38"/>
      <c r="AK720" s="38"/>
      <c r="AL720" s="38"/>
      <c r="AM720" s="38"/>
      <c r="AN720" s="38"/>
      <c r="AO720" s="38"/>
    </row>
    <row r="721" spans="5:41" ht="15" customHeight="1" x14ac:dyDescent="0.55000000000000004">
      <c r="E721" s="39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  <c r="AC721" s="38"/>
      <c r="AD721" s="38"/>
      <c r="AE721" s="38"/>
      <c r="AF721" s="38"/>
      <c r="AG721" s="38"/>
      <c r="AH721" s="38"/>
      <c r="AI721" s="38"/>
      <c r="AJ721" s="38"/>
      <c r="AK721" s="38"/>
      <c r="AL721" s="38"/>
      <c r="AM721" s="38"/>
      <c r="AN721" s="38"/>
      <c r="AO721" s="38"/>
    </row>
    <row r="722" spans="5:41" ht="15" customHeight="1" x14ac:dyDescent="0.55000000000000004">
      <c r="E722" s="39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8"/>
      <c r="AC722" s="38"/>
      <c r="AD722" s="38"/>
      <c r="AE722" s="38"/>
      <c r="AF722" s="38"/>
      <c r="AG722" s="38"/>
      <c r="AH722" s="38"/>
      <c r="AI722" s="38"/>
      <c r="AJ722" s="38"/>
      <c r="AK722" s="38"/>
      <c r="AL722" s="38"/>
      <c r="AM722" s="38"/>
      <c r="AN722" s="38"/>
      <c r="AO722" s="38"/>
    </row>
    <row r="723" spans="5:41" ht="15" customHeight="1" x14ac:dyDescent="0.55000000000000004">
      <c r="E723" s="39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  <c r="AC723" s="38"/>
      <c r="AD723" s="38"/>
      <c r="AE723" s="38"/>
      <c r="AF723" s="38"/>
      <c r="AG723" s="38"/>
      <c r="AH723" s="38"/>
      <c r="AI723" s="38"/>
      <c r="AJ723" s="38"/>
      <c r="AK723" s="38"/>
      <c r="AL723" s="38"/>
      <c r="AM723" s="38"/>
      <c r="AN723" s="38"/>
      <c r="AO723" s="38"/>
    </row>
    <row r="724" spans="5:41" ht="15" customHeight="1" x14ac:dyDescent="0.55000000000000004">
      <c r="E724" s="39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  <c r="AC724" s="38"/>
      <c r="AD724" s="38"/>
      <c r="AE724" s="38"/>
      <c r="AF724" s="38"/>
      <c r="AG724" s="38"/>
      <c r="AH724" s="38"/>
      <c r="AI724" s="38"/>
      <c r="AJ724" s="38"/>
      <c r="AK724" s="38"/>
      <c r="AL724" s="38"/>
      <c r="AM724" s="38"/>
      <c r="AN724" s="38"/>
      <c r="AO724" s="38"/>
    </row>
    <row r="725" spans="5:41" ht="15" customHeight="1" x14ac:dyDescent="0.55000000000000004">
      <c r="E725" s="39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  <c r="AC725" s="38"/>
      <c r="AD725" s="38"/>
      <c r="AE725" s="38"/>
      <c r="AF725" s="38"/>
      <c r="AG725" s="38"/>
      <c r="AH725" s="38"/>
      <c r="AI725" s="38"/>
      <c r="AJ725" s="38"/>
      <c r="AK725" s="38"/>
      <c r="AL725" s="38"/>
      <c r="AM725" s="38"/>
      <c r="AN725" s="38"/>
      <c r="AO725" s="38"/>
    </row>
    <row r="726" spans="5:41" ht="15" customHeight="1" x14ac:dyDescent="0.55000000000000004">
      <c r="E726" s="39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8"/>
      <c r="AC726" s="38"/>
      <c r="AD726" s="38"/>
      <c r="AE726" s="38"/>
      <c r="AF726" s="38"/>
      <c r="AG726" s="38"/>
      <c r="AH726" s="38"/>
      <c r="AI726" s="38"/>
      <c r="AJ726" s="38"/>
      <c r="AK726" s="38"/>
      <c r="AL726" s="38"/>
      <c r="AM726" s="38"/>
      <c r="AN726" s="38"/>
      <c r="AO726" s="38"/>
    </row>
    <row r="727" spans="5:41" ht="15" customHeight="1" x14ac:dyDescent="0.55000000000000004">
      <c r="E727" s="39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  <c r="AC727" s="38"/>
      <c r="AD727" s="38"/>
      <c r="AE727" s="38"/>
      <c r="AF727" s="38"/>
      <c r="AG727" s="38"/>
      <c r="AH727" s="38"/>
      <c r="AI727" s="38"/>
      <c r="AJ727" s="38"/>
      <c r="AK727" s="38"/>
      <c r="AL727" s="38"/>
      <c r="AM727" s="38"/>
      <c r="AN727" s="38"/>
      <c r="AO727" s="38"/>
    </row>
    <row r="728" spans="5:41" ht="15" customHeight="1" x14ac:dyDescent="0.55000000000000004">
      <c r="E728" s="39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8"/>
      <c r="AC728" s="38"/>
      <c r="AD728" s="38"/>
      <c r="AE728" s="38"/>
      <c r="AF728" s="38"/>
      <c r="AG728" s="38"/>
      <c r="AH728" s="38"/>
      <c r="AI728" s="38"/>
      <c r="AJ728" s="38"/>
      <c r="AK728" s="38"/>
      <c r="AL728" s="38"/>
      <c r="AM728" s="38"/>
      <c r="AN728" s="38"/>
      <c r="AO728" s="38"/>
    </row>
    <row r="729" spans="5:41" ht="15" customHeight="1" x14ac:dyDescent="0.55000000000000004">
      <c r="E729" s="39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8"/>
      <c r="AC729" s="38"/>
      <c r="AD729" s="38"/>
      <c r="AE729" s="38"/>
      <c r="AF729" s="38"/>
      <c r="AG729" s="38"/>
      <c r="AH729" s="38"/>
      <c r="AI729" s="38"/>
      <c r="AJ729" s="38"/>
      <c r="AK729" s="38"/>
      <c r="AL729" s="38"/>
      <c r="AM729" s="38"/>
      <c r="AN729" s="38"/>
      <c r="AO729" s="38"/>
    </row>
    <row r="730" spans="5:41" ht="15" customHeight="1" x14ac:dyDescent="0.55000000000000004">
      <c r="E730" s="39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8"/>
      <c r="AC730" s="38"/>
      <c r="AD730" s="38"/>
      <c r="AE730" s="38"/>
      <c r="AF730" s="38"/>
      <c r="AG730" s="38"/>
      <c r="AH730" s="38"/>
      <c r="AI730" s="38"/>
      <c r="AJ730" s="38"/>
      <c r="AK730" s="38"/>
      <c r="AL730" s="38"/>
      <c r="AM730" s="38"/>
      <c r="AN730" s="38"/>
      <c r="AO730" s="38"/>
    </row>
    <row r="731" spans="5:41" ht="15" customHeight="1" x14ac:dyDescent="0.55000000000000004">
      <c r="E731" s="39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8"/>
      <c r="AC731" s="38"/>
      <c r="AD731" s="38"/>
      <c r="AE731" s="38"/>
      <c r="AF731" s="38"/>
      <c r="AG731" s="38"/>
      <c r="AH731" s="38"/>
      <c r="AI731" s="38"/>
      <c r="AJ731" s="38"/>
      <c r="AK731" s="38"/>
      <c r="AL731" s="38"/>
      <c r="AM731" s="38"/>
      <c r="AN731" s="38"/>
      <c r="AO731" s="38"/>
    </row>
    <row r="732" spans="5:41" ht="15" customHeight="1" x14ac:dyDescent="0.55000000000000004">
      <c r="E732" s="39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8"/>
      <c r="AC732" s="38"/>
      <c r="AD732" s="38"/>
      <c r="AE732" s="38"/>
      <c r="AF732" s="38"/>
      <c r="AG732" s="38"/>
      <c r="AH732" s="38"/>
      <c r="AI732" s="38"/>
      <c r="AJ732" s="38"/>
      <c r="AK732" s="38"/>
      <c r="AL732" s="38"/>
      <c r="AM732" s="38"/>
      <c r="AN732" s="38"/>
      <c r="AO732" s="38"/>
    </row>
    <row r="733" spans="5:41" ht="15" customHeight="1" x14ac:dyDescent="0.55000000000000004">
      <c r="E733" s="39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8"/>
      <c r="AC733" s="38"/>
      <c r="AD733" s="38"/>
      <c r="AE733" s="38"/>
      <c r="AF733" s="38"/>
      <c r="AG733" s="38"/>
      <c r="AH733" s="38"/>
      <c r="AI733" s="38"/>
      <c r="AJ733" s="38"/>
      <c r="AK733" s="38"/>
      <c r="AL733" s="38"/>
      <c r="AM733" s="38"/>
      <c r="AN733" s="38"/>
      <c r="AO733" s="38"/>
    </row>
    <row r="734" spans="5:41" ht="15" customHeight="1" x14ac:dyDescent="0.55000000000000004">
      <c r="E734" s="39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8"/>
      <c r="AC734" s="38"/>
      <c r="AD734" s="38"/>
      <c r="AE734" s="38"/>
      <c r="AF734" s="38"/>
      <c r="AG734" s="38"/>
      <c r="AH734" s="38"/>
      <c r="AI734" s="38"/>
      <c r="AJ734" s="38"/>
      <c r="AK734" s="38"/>
      <c r="AL734" s="38"/>
      <c r="AM734" s="38"/>
      <c r="AN734" s="38"/>
      <c r="AO734" s="38"/>
    </row>
    <row r="735" spans="5:41" ht="15" customHeight="1" x14ac:dyDescent="0.55000000000000004">
      <c r="E735" s="39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8"/>
      <c r="AC735" s="38"/>
      <c r="AD735" s="38"/>
      <c r="AE735" s="38"/>
      <c r="AF735" s="38"/>
      <c r="AG735" s="38"/>
      <c r="AH735" s="38"/>
      <c r="AI735" s="38"/>
      <c r="AJ735" s="38"/>
      <c r="AK735" s="38"/>
      <c r="AL735" s="38"/>
      <c r="AM735" s="38"/>
      <c r="AN735" s="38"/>
      <c r="AO735" s="38"/>
    </row>
    <row r="736" spans="5:41" ht="15" customHeight="1" x14ac:dyDescent="0.55000000000000004">
      <c r="E736" s="39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8"/>
      <c r="AC736" s="38"/>
      <c r="AD736" s="38"/>
      <c r="AE736" s="38"/>
      <c r="AF736" s="38"/>
      <c r="AG736" s="38"/>
      <c r="AH736" s="38"/>
      <c r="AI736" s="38"/>
      <c r="AJ736" s="38"/>
      <c r="AK736" s="38"/>
      <c r="AL736" s="38"/>
      <c r="AM736" s="38"/>
      <c r="AN736" s="38"/>
      <c r="AO736" s="38"/>
    </row>
    <row r="737" spans="5:41" ht="15" customHeight="1" x14ac:dyDescent="0.55000000000000004">
      <c r="E737" s="39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  <c r="AC737" s="38"/>
      <c r="AD737" s="38"/>
      <c r="AE737" s="38"/>
      <c r="AF737" s="38"/>
      <c r="AG737" s="38"/>
      <c r="AH737" s="38"/>
      <c r="AI737" s="38"/>
      <c r="AJ737" s="38"/>
      <c r="AK737" s="38"/>
      <c r="AL737" s="38"/>
      <c r="AM737" s="38"/>
      <c r="AN737" s="38"/>
      <c r="AO737" s="38"/>
    </row>
    <row r="738" spans="5:41" ht="15" customHeight="1" x14ac:dyDescent="0.55000000000000004">
      <c r="E738" s="39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8"/>
      <c r="AC738" s="38"/>
      <c r="AD738" s="38"/>
      <c r="AE738" s="38"/>
      <c r="AF738" s="38"/>
      <c r="AG738" s="38"/>
      <c r="AH738" s="38"/>
      <c r="AI738" s="38"/>
      <c r="AJ738" s="38"/>
      <c r="AK738" s="38"/>
      <c r="AL738" s="38"/>
      <c r="AM738" s="38"/>
      <c r="AN738" s="38"/>
      <c r="AO738" s="38"/>
    </row>
    <row r="739" spans="5:41" ht="15" customHeight="1" x14ac:dyDescent="0.55000000000000004">
      <c r="E739" s="39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8"/>
      <c r="AC739" s="38"/>
      <c r="AD739" s="38"/>
      <c r="AE739" s="38"/>
      <c r="AF739" s="38"/>
      <c r="AG739" s="38"/>
      <c r="AH739" s="38"/>
      <c r="AI739" s="38"/>
      <c r="AJ739" s="38"/>
      <c r="AK739" s="38"/>
      <c r="AL739" s="38"/>
      <c r="AM739" s="38"/>
      <c r="AN739" s="38"/>
      <c r="AO739" s="38"/>
    </row>
    <row r="740" spans="5:41" ht="15" customHeight="1" x14ac:dyDescent="0.55000000000000004">
      <c r="E740" s="39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8"/>
      <c r="AC740" s="38"/>
      <c r="AD740" s="38"/>
      <c r="AE740" s="38"/>
      <c r="AF740" s="38"/>
      <c r="AG740" s="38"/>
      <c r="AH740" s="38"/>
      <c r="AI740" s="38"/>
      <c r="AJ740" s="38"/>
      <c r="AK740" s="38"/>
      <c r="AL740" s="38"/>
      <c r="AM740" s="38"/>
      <c r="AN740" s="38"/>
      <c r="AO740" s="38"/>
    </row>
    <row r="741" spans="5:41" ht="15" customHeight="1" x14ac:dyDescent="0.55000000000000004">
      <c r="E741" s="39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8"/>
      <c r="AC741" s="38"/>
      <c r="AD741" s="38"/>
      <c r="AE741" s="38"/>
      <c r="AF741" s="38"/>
      <c r="AG741" s="38"/>
      <c r="AH741" s="38"/>
      <c r="AI741" s="38"/>
      <c r="AJ741" s="38"/>
      <c r="AK741" s="38"/>
      <c r="AL741" s="38"/>
      <c r="AM741" s="38"/>
      <c r="AN741" s="38"/>
      <c r="AO741" s="38"/>
    </row>
    <row r="742" spans="5:41" ht="15" customHeight="1" x14ac:dyDescent="0.55000000000000004">
      <c r="E742" s="39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8"/>
      <c r="AC742" s="38"/>
      <c r="AD742" s="38"/>
      <c r="AE742" s="38"/>
      <c r="AF742" s="38"/>
      <c r="AG742" s="38"/>
      <c r="AH742" s="38"/>
      <c r="AI742" s="38"/>
      <c r="AJ742" s="38"/>
      <c r="AK742" s="38"/>
      <c r="AL742" s="38"/>
      <c r="AM742" s="38"/>
      <c r="AN742" s="38"/>
      <c r="AO742" s="38"/>
    </row>
    <row r="743" spans="5:41" ht="15" customHeight="1" x14ac:dyDescent="0.55000000000000004">
      <c r="E743" s="39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8"/>
      <c r="AC743" s="38"/>
      <c r="AD743" s="38"/>
      <c r="AE743" s="38"/>
      <c r="AF743" s="38"/>
      <c r="AG743" s="38"/>
      <c r="AH743" s="38"/>
      <c r="AI743" s="38"/>
      <c r="AJ743" s="38"/>
      <c r="AK743" s="38"/>
      <c r="AL743" s="38"/>
      <c r="AM743" s="38"/>
      <c r="AN743" s="38"/>
      <c r="AO743" s="38"/>
    </row>
    <row r="744" spans="5:41" ht="15" customHeight="1" x14ac:dyDescent="0.55000000000000004">
      <c r="E744" s="39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8"/>
      <c r="AC744" s="38"/>
      <c r="AD744" s="38"/>
      <c r="AE744" s="38"/>
      <c r="AF744" s="38"/>
      <c r="AG744" s="38"/>
      <c r="AH744" s="38"/>
      <c r="AI744" s="38"/>
      <c r="AJ744" s="38"/>
      <c r="AK744" s="38"/>
      <c r="AL744" s="38"/>
      <c r="AM744" s="38"/>
      <c r="AN744" s="38"/>
      <c r="AO744" s="38"/>
    </row>
    <row r="745" spans="5:41" ht="15" customHeight="1" x14ac:dyDescent="0.55000000000000004">
      <c r="E745" s="39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8"/>
      <c r="AC745" s="38"/>
      <c r="AD745" s="38"/>
      <c r="AE745" s="38"/>
      <c r="AF745" s="38"/>
      <c r="AG745" s="38"/>
      <c r="AH745" s="38"/>
      <c r="AI745" s="38"/>
      <c r="AJ745" s="38"/>
      <c r="AK745" s="38"/>
      <c r="AL745" s="38"/>
      <c r="AM745" s="38"/>
      <c r="AN745" s="38"/>
      <c r="AO745" s="38"/>
    </row>
    <row r="746" spans="5:41" ht="15" customHeight="1" x14ac:dyDescent="0.55000000000000004">
      <c r="E746" s="39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8"/>
      <c r="AC746" s="38"/>
      <c r="AD746" s="38"/>
      <c r="AE746" s="38"/>
      <c r="AF746" s="38"/>
      <c r="AG746" s="38"/>
      <c r="AH746" s="38"/>
      <c r="AI746" s="38"/>
      <c r="AJ746" s="38"/>
      <c r="AK746" s="38"/>
      <c r="AL746" s="38"/>
      <c r="AM746" s="38"/>
      <c r="AN746" s="38"/>
      <c r="AO746" s="38"/>
    </row>
    <row r="747" spans="5:41" ht="15" customHeight="1" x14ac:dyDescent="0.55000000000000004">
      <c r="E747" s="39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8"/>
      <c r="AC747" s="38"/>
      <c r="AD747" s="38"/>
      <c r="AE747" s="38"/>
      <c r="AF747" s="38"/>
      <c r="AG747" s="38"/>
      <c r="AH747" s="38"/>
      <c r="AI747" s="38"/>
      <c r="AJ747" s="38"/>
      <c r="AK747" s="38"/>
      <c r="AL747" s="38"/>
      <c r="AM747" s="38"/>
      <c r="AN747" s="38"/>
      <c r="AO747" s="38"/>
    </row>
    <row r="748" spans="5:41" ht="15" customHeight="1" x14ac:dyDescent="0.55000000000000004">
      <c r="E748" s="39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8"/>
      <c r="AC748" s="38"/>
      <c r="AD748" s="38"/>
      <c r="AE748" s="38"/>
      <c r="AF748" s="38"/>
      <c r="AG748" s="38"/>
      <c r="AH748" s="38"/>
      <c r="AI748" s="38"/>
      <c r="AJ748" s="38"/>
      <c r="AK748" s="38"/>
      <c r="AL748" s="38"/>
      <c r="AM748" s="38"/>
      <c r="AN748" s="38"/>
      <c r="AO748" s="38"/>
    </row>
    <row r="749" spans="5:41" ht="15" customHeight="1" x14ac:dyDescent="0.55000000000000004">
      <c r="E749" s="39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8"/>
      <c r="AC749" s="38"/>
      <c r="AD749" s="38"/>
      <c r="AE749" s="38"/>
      <c r="AF749" s="38"/>
      <c r="AG749" s="38"/>
      <c r="AH749" s="38"/>
      <c r="AI749" s="38"/>
      <c r="AJ749" s="38"/>
      <c r="AK749" s="38"/>
      <c r="AL749" s="38"/>
      <c r="AM749" s="38"/>
      <c r="AN749" s="38"/>
      <c r="AO749" s="38"/>
    </row>
    <row r="750" spans="5:41" ht="15" customHeight="1" x14ac:dyDescent="0.55000000000000004">
      <c r="E750" s="39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8"/>
      <c r="AC750" s="38"/>
      <c r="AD750" s="38"/>
      <c r="AE750" s="38"/>
      <c r="AF750" s="38"/>
      <c r="AG750" s="38"/>
      <c r="AH750" s="38"/>
      <c r="AI750" s="38"/>
      <c r="AJ750" s="38"/>
      <c r="AK750" s="38"/>
      <c r="AL750" s="38"/>
      <c r="AM750" s="38"/>
      <c r="AN750" s="38"/>
      <c r="AO750" s="38"/>
    </row>
    <row r="751" spans="5:41" ht="15" customHeight="1" x14ac:dyDescent="0.55000000000000004">
      <c r="E751" s="39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  <c r="AC751" s="38"/>
      <c r="AD751" s="38"/>
      <c r="AE751" s="38"/>
      <c r="AF751" s="38"/>
      <c r="AG751" s="38"/>
      <c r="AH751" s="38"/>
      <c r="AI751" s="38"/>
      <c r="AJ751" s="38"/>
      <c r="AK751" s="38"/>
      <c r="AL751" s="38"/>
      <c r="AM751" s="38"/>
      <c r="AN751" s="38"/>
      <c r="AO751" s="38"/>
    </row>
    <row r="752" spans="5:41" ht="15" customHeight="1" x14ac:dyDescent="0.55000000000000004">
      <c r="E752" s="39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8"/>
      <c r="AC752" s="38"/>
      <c r="AD752" s="38"/>
      <c r="AE752" s="38"/>
      <c r="AF752" s="38"/>
      <c r="AG752" s="38"/>
      <c r="AH752" s="38"/>
      <c r="AI752" s="38"/>
      <c r="AJ752" s="38"/>
      <c r="AK752" s="38"/>
      <c r="AL752" s="38"/>
      <c r="AM752" s="38"/>
      <c r="AN752" s="38"/>
      <c r="AO752" s="38"/>
    </row>
    <row r="753" spans="5:41" ht="15" customHeight="1" x14ac:dyDescent="0.55000000000000004">
      <c r="E753" s="39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  <c r="AC753" s="38"/>
      <c r="AD753" s="38"/>
      <c r="AE753" s="38"/>
      <c r="AF753" s="38"/>
      <c r="AG753" s="38"/>
      <c r="AH753" s="38"/>
      <c r="AI753" s="38"/>
      <c r="AJ753" s="38"/>
      <c r="AK753" s="38"/>
      <c r="AL753" s="38"/>
      <c r="AM753" s="38"/>
      <c r="AN753" s="38"/>
      <c r="AO753" s="38"/>
    </row>
    <row r="754" spans="5:41" ht="15" customHeight="1" x14ac:dyDescent="0.55000000000000004">
      <c r="E754" s="39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8"/>
      <c r="AC754" s="38"/>
      <c r="AD754" s="38"/>
      <c r="AE754" s="38"/>
      <c r="AF754" s="38"/>
      <c r="AG754" s="38"/>
      <c r="AH754" s="38"/>
      <c r="AI754" s="38"/>
      <c r="AJ754" s="38"/>
      <c r="AK754" s="38"/>
      <c r="AL754" s="38"/>
      <c r="AM754" s="38"/>
      <c r="AN754" s="38"/>
      <c r="AO754" s="38"/>
    </row>
    <row r="755" spans="5:41" ht="15" customHeight="1" x14ac:dyDescent="0.55000000000000004">
      <c r="E755" s="39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8"/>
      <c r="AC755" s="38"/>
      <c r="AD755" s="38"/>
      <c r="AE755" s="38"/>
      <c r="AF755" s="38"/>
      <c r="AG755" s="38"/>
      <c r="AH755" s="38"/>
      <c r="AI755" s="38"/>
      <c r="AJ755" s="38"/>
      <c r="AK755" s="38"/>
      <c r="AL755" s="38"/>
      <c r="AM755" s="38"/>
      <c r="AN755" s="38"/>
      <c r="AO755" s="38"/>
    </row>
    <row r="756" spans="5:41" ht="15" customHeight="1" x14ac:dyDescent="0.55000000000000004">
      <c r="E756" s="39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8"/>
      <c r="AC756" s="38"/>
      <c r="AD756" s="38"/>
      <c r="AE756" s="38"/>
      <c r="AF756" s="38"/>
      <c r="AG756" s="38"/>
      <c r="AH756" s="38"/>
      <c r="AI756" s="38"/>
      <c r="AJ756" s="38"/>
      <c r="AK756" s="38"/>
      <c r="AL756" s="38"/>
      <c r="AM756" s="38"/>
      <c r="AN756" s="38"/>
      <c r="AO756" s="38"/>
    </row>
    <row r="757" spans="5:41" ht="15" customHeight="1" x14ac:dyDescent="0.55000000000000004">
      <c r="E757" s="39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8"/>
      <c r="AC757" s="38"/>
      <c r="AD757" s="38"/>
      <c r="AE757" s="38"/>
      <c r="AF757" s="38"/>
      <c r="AG757" s="38"/>
      <c r="AH757" s="38"/>
      <c r="AI757" s="38"/>
      <c r="AJ757" s="38"/>
      <c r="AK757" s="38"/>
      <c r="AL757" s="38"/>
      <c r="AM757" s="38"/>
      <c r="AN757" s="38"/>
      <c r="AO757" s="38"/>
    </row>
    <row r="758" spans="5:41" ht="15" customHeight="1" x14ac:dyDescent="0.55000000000000004">
      <c r="E758" s="39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8"/>
      <c r="AC758" s="38"/>
      <c r="AD758" s="38"/>
      <c r="AE758" s="38"/>
      <c r="AF758" s="38"/>
      <c r="AG758" s="38"/>
      <c r="AH758" s="38"/>
      <c r="AI758" s="38"/>
      <c r="AJ758" s="38"/>
      <c r="AK758" s="38"/>
      <c r="AL758" s="38"/>
      <c r="AM758" s="38"/>
      <c r="AN758" s="38"/>
      <c r="AO758" s="38"/>
    </row>
    <row r="759" spans="5:41" ht="15" customHeight="1" x14ac:dyDescent="0.55000000000000004">
      <c r="E759" s="39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8"/>
      <c r="AC759" s="38"/>
      <c r="AD759" s="38"/>
      <c r="AE759" s="38"/>
      <c r="AF759" s="38"/>
      <c r="AG759" s="38"/>
      <c r="AH759" s="38"/>
      <c r="AI759" s="38"/>
      <c r="AJ759" s="38"/>
      <c r="AK759" s="38"/>
      <c r="AL759" s="38"/>
      <c r="AM759" s="38"/>
      <c r="AN759" s="38"/>
      <c r="AO759" s="38"/>
    </row>
    <row r="760" spans="5:41" ht="15" customHeight="1" x14ac:dyDescent="0.55000000000000004">
      <c r="E760" s="39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  <c r="AC760" s="38"/>
      <c r="AD760" s="38"/>
      <c r="AE760" s="38"/>
      <c r="AF760" s="38"/>
      <c r="AG760" s="38"/>
      <c r="AH760" s="38"/>
      <c r="AI760" s="38"/>
      <c r="AJ760" s="38"/>
      <c r="AK760" s="38"/>
      <c r="AL760" s="38"/>
      <c r="AM760" s="38"/>
      <c r="AN760" s="38"/>
      <c r="AO760" s="38"/>
    </row>
    <row r="761" spans="5:41" ht="15" customHeight="1" x14ac:dyDescent="0.55000000000000004">
      <c r="E761" s="39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  <c r="AC761" s="38"/>
      <c r="AD761" s="38"/>
      <c r="AE761" s="38"/>
      <c r="AF761" s="38"/>
      <c r="AG761" s="38"/>
      <c r="AH761" s="38"/>
      <c r="AI761" s="38"/>
      <c r="AJ761" s="38"/>
      <c r="AK761" s="38"/>
      <c r="AL761" s="38"/>
      <c r="AM761" s="38"/>
      <c r="AN761" s="38"/>
      <c r="AO761" s="38"/>
    </row>
    <row r="762" spans="5:41" ht="15" customHeight="1" x14ac:dyDescent="0.55000000000000004">
      <c r="E762" s="39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8"/>
      <c r="AC762" s="38"/>
      <c r="AD762" s="38"/>
      <c r="AE762" s="38"/>
      <c r="AF762" s="38"/>
      <c r="AG762" s="38"/>
      <c r="AH762" s="38"/>
      <c r="AI762" s="38"/>
      <c r="AJ762" s="38"/>
      <c r="AK762" s="38"/>
      <c r="AL762" s="38"/>
      <c r="AM762" s="38"/>
      <c r="AN762" s="38"/>
      <c r="AO762" s="38"/>
    </row>
    <row r="763" spans="5:41" ht="15" customHeight="1" x14ac:dyDescent="0.55000000000000004">
      <c r="E763" s="39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8"/>
      <c r="AC763" s="38"/>
      <c r="AD763" s="38"/>
      <c r="AE763" s="38"/>
      <c r="AF763" s="38"/>
      <c r="AG763" s="38"/>
      <c r="AH763" s="38"/>
      <c r="AI763" s="38"/>
      <c r="AJ763" s="38"/>
      <c r="AK763" s="38"/>
      <c r="AL763" s="38"/>
      <c r="AM763" s="38"/>
      <c r="AN763" s="38"/>
      <c r="AO763" s="38"/>
    </row>
    <row r="764" spans="5:41" ht="15" customHeight="1" x14ac:dyDescent="0.55000000000000004">
      <c r="E764" s="39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8"/>
      <c r="AC764" s="38"/>
      <c r="AD764" s="38"/>
      <c r="AE764" s="38"/>
      <c r="AF764" s="38"/>
      <c r="AG764" s="38"/>
      <c r="AH764" s="38"/>
      <c r="AI764" s="38"/>
      <c r="AJ764" s="38"/>
      <c r="AK764" s="38"/>
      <c r="AL764" s="38"/>
      <c r="AM764" s="38"/>
      <c r="AN764" s="38"/>
      <c r="AO764" s="38"/>
    </row>
    <row r="765" spans="5:41" ht="15" customHeight="1" x14ac:dyDescent="0.55000000000000004">
      <c r="E765" s="39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C765" s="38"/>
      <c r="AD765" s="38"/>
      <c r="AE765" s="38"/>
      <c r="AF765" s="38"/>
      <c r="AG765" s="38"/>
      <c r="AH765" s="38"/>
      <c r="AI765" s="38"/>
      <c r="AJ765" s="38"/>
      <c r="AK765" s="38"/>
      <c r="AL765" s="38"/>
      <c r="AM765" s="38"/>
      <c r="AN765" s="38"/>
      <c r="AO765" s="38"/>
    </row>
    <row r="766" spans="5:41" ht="15" customHeight="1" x14ac:dyDescent="0.55000000000000004">
      <c r="E766" s="39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  <c r="AC766" s="38"/>
      <c r="AD766" s="38"/>
      <c r="AE766" s="38"/>
      <c r="AF766" s="38"/>
      <c r="AG766" s="38"/>
      <c r="AH766" s="38"/>
      <c r="AI766" s="38"/>
      <c r="AJ766" s="38"/>
      <c r="AK766" s="38"/>
      <c r="AL766" s="38"/>
      <c r="AM766" s="38"/>
      <c r="AN766" s="38"/>
      <c r="AO766" s="38"/>
    </row>
    <row r="767" spans="5:41" ht="15" customHeight="1" x14ac:dyDescent="0.55000000000000004">
      <c r="E767" s="39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  <c r="AC767" s="38"/>
      <c r="AD767" s="38"/>
      <c r="AE767" s="38"/>
      <c r="AF767" s="38"/>
      <c r="AG767" s="38"/>
      <c r="AH767" s="38"/>
      <c r="AI767" s="38"/>
      <c r="AJ767" s="38"/>
      <c r="AK767" s="38"/>
      <c r="AL767" s="38"/>
      <c r="AM767" s="38"/>
      <c r="AN767" s="38"/>
      <c r="AO767" s="38"/>
    </row>
    <row r="768" spans="5:41" ht="15" customHeight="1" x14ac:dyDescent="0.55000000000000004">
      <c r="E768" s="39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8"/>
      <c r="AC768" s="38"/>
      <c r="AD768" s="38"/>
      <c r="AE768" s="38"/>
      <c r="AF768" s="38"/>
      <c r="AG768" s="38"/>
      <c r="AH768" s="38"/>
      <c r="AI768" s="38"/>
      <c r="AJ768" s="38"/>
      <c r="AK768" s="38"/>
      <c r="AL768" s="38"/>
      <c r="AM768" s="38"/>
      <c r="AN768" s="38"/>
      <c r="AO768" s="38"/>
    </row>
    <row r="769" spans="5:41" ht="15" customHeight="1" x14ac:dyDescent="0.55000000000000004">
      <c r="E769" s="39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  <c r="AC769" s="38"/>
      <c r="AD769" s="38"/>
      <c r="AE769" s="38"/>
      <c r="AF769" s="38"/>
      <c r="AG769" s="38"/>
      <c r="AH769" s="38"/>
      <c r="AI769" s="38"/>
      <c r="AJ769" s="38"/>
      <c r="AK769" s="38"/>
      <c r="AL769" s="38"/>
      <c r="AM769" s="38"/>
      <c r="AN769" s="38"/>
      <c r="AO769" s="38"/>
    </row>
    <row r="770" spans="5:41" ht="15" customHeight="1" x14ac:dyDescent="0.55000000000000004">
      <c r="E770" s="39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8"/>
      <c r="AC770" s="38"/>
      <c r="AD770" s="38"/>
      <c r="AE770" s="38"/>
      <c r="AF770" s="38"/>
      <c r="AG770" s="38"/>
      <c r="AH770" s="38"/>
      <c r="AI770" s="38"/>
      <c r="AJ770" s="38"/>
      <c r="AK770" s="38"/>
      <c r="AL770" s="38"/>
      <c r="AM770" s="38"/>
      <c r="AN770" s="38"/>
      <c r="AO770" s="38"/>
    </row>
    <row r="771" spans="5:41" ht="15" customHeight="1" x14ac:dyDescent="0.55000000000000004">
      <c r="E771" s="39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  <c r="AC771" s="38"/>
      <c r="AD771" s="38"/>
      <c r="AE771" s="38"/>
      <c r="AF771" s="38"/>
      <c r="AG771" s="38"/>
      <c r="AH771" s="38"/>
      <c r="AI771" s="38"/>
      <c r="AJ771" s="38"/>
      <c r="AK771" s="38"/>
      <c r="AL771" s="38"/>
      <c r="AM771" s="38"/>
      <c r="AN771" s="38"/>
      <c r="AO771" s="38"/>
    </row>
    <row r="772" spans="5:41" ht="15" customHeight="1" x14ac:dyDescent="0.55000000000000004">
      <c r="E772" s="39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8"/>
      <c r="AC772" s="38"/>
      <c r="AD772" s="38"/>
      <c r="AE772" s="38"/>
      <c r="AF772" s="38"/>
      <c r="AG772" s="38"/>
      <c r="AH772" s="38"/>
      <c r="AI772" s="38"/>
      <c r="AJ772" s="38"/>
      <c r="AK772" s="38"/>
      <c r="AL772" s="38"/>
      <c r="AM772" s="38"/>
      <c r="AN772" s="38"/>
      <c r="AO772" s="38"/>
    </row>
    <row r="773" spans="5:41" ht="15" customHeight="1" x14ac:dyDescent="0.55000000000000004">
      <c r="E773" s="39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8"/>
      <c r="AC773" s="38"/>
      <c r="AD773" s="38"/>
      <c r="AE773" s="38"/>
      <c r="AF773" s="38"/>
      <c r="AG773" s="38"/>
      <c r="AH773" s="38"/>
      <c r="AI773" s="38"/>
      <c r="AJ773" s="38"/>
      <c r="AK773" s="38"/>
      <c r="AL773" s="38"/>
      <c r="AM773" s="38"/>
      <c r="AN773" s="38"/>
      <c r="AO773" s="38"/>
    </row>
    <row r="774" spans="5:41" ht="15" customHeight="1" x14ac:dyDescent="0.55000000000000004">
      <c r="E774" s="39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  <c r="AC774" s="38"/>
      <c r="AD774" s="38"/>
      <c r="AE774" s="38"/>
      <c r="AF774" s="38"/>
      <c r="AG774" s="38"/>
      <c r="AH774" s="38"/>
      <c r="AI774" s="38"/>
      <c r="AJ774" s="38"/>
      <c r="AK774" s="38"/>
      <c r="AL774" s="38"/>
      <c r="AM774" s="38"/>
      <c r="AN774" s="38"/>
      <c r="AO774" s="38"/>
    </row>
    <row r="775" spans="5:41" ht="15" customHeight="1" x14ac:dyDescent="0.55000000000000004">
      <c r="E775" s="39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  <c r="AC775" s="38"/>
      <c r="AD775" s="38"/>
      <c r="AE775" s="38"/>
      <c r="AF775" s="38"/>
      <c r="AG775" s="38"/>
      <c r="AH775" s="38"/>
      <c r="AI775" s="38"/>
      <c r="AJ775" s="38"/>
      <c r="AK775" s="38"/>
      <c r="AL775" s="38"/>
      <c r="AM775" s="38"/>
      <c r="AN775" s="38"/>
      <c r="AO775" s="38"/>
    </row>
    <row r="776" spans="5:41" ht="15" customHeight="1" x14ac:dyDescent="0.55000000000000004">
      <c r="E776" s="39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8"/>
      <c r="AC776" s="38"/>
      <c r="AD776" s="38"/>
      <c r="AE776" s="38"/>
      <c r="AF776" s="38"/>
      <c r="AG776" s="38"/>
      <c r="AH776" s="38"/>
      <c r="AI776" s="38"/>
      <c r="AJ776" s="38"/>
      <c r="AK776" s="38"/>
      <c r="AL776" s="38"/>
      <c r="AM776" s="38"/>
      <c r="AN776" s="38"/>
      <c r="AO776" s="38"/>
    </row>
    <row r="777" spans="5:41" ht="15" customHeight="1" x14ac:dyDescent="0.55000000000000004">
      <c r="E777" s="39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  <c r="AC777" s="38"/>
      <c r="AD777" s="38"/>
      <c r="AE777" s="38"/>
      <c r="AF777" s="38"/>
      <c r="AG777" s="38"/>
      <c r="AH777" s="38"/>
      <c r="AI777" s="38"/>
      <c r="AJ777" s="38"/>
      <c r="AK777" s="38"/>
      <c r="AL777" s="38"/>
      <c r="AM777" s="38"/>
      <c r="AN777" s="38"/>
      <c r="AO777" s="38"/>
    </row>
    <row r="778" spans="5:41" ht="15" customHeight="1" x14ac:dyDescent="0.55000000000000004">
      <c r="E778" s="39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8"/>
      <c r="AC778" s="38"/>
      <c r="AD778" s="38"/>
      <c r="AE778" s="38"/>
      <c r="AF778" s="38"/>
      <c r="AG778" s="38"/>
      <c r="AH778" s="38"/>
      <c r="AI778" s="38"/>
      <c r="AJ778" s="38"/>
      <c r="AK778" s="38"/>
      <c r="AL778" s="38"/>
      <c r="AM778" s="38"/>
      <c r="AN778" s="38"/>
      <c r="AO778" s="38"/>
    </row>
    <row r="779" spans="5:41" ht="15" customHeight="1" x14ac:dyDescent="0.55000000000000004">
      <c r="E779" s="39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  <c r="AC779" s="38"/>
      <c r="AD779" s="38"/>
      <c r="AE779" s="38"/>
      <c r="AF779" s="38"/>
      <c r="AG779" s="38"/>
      <c r="AH779" s="38"/>
      <c r="AI779" s="38"/>
      <c r="AJ779" s="38"/>
      <c r="AK779" s="38"/>
      <c r="AL779" s="38"/>
      <c r="AM779" s="38"/>
      <c r="AN779" s="38"/>
      <c r="AO779" s="38"/>
    </row>
    <row r="780" spans="5:41" ht="15" customHeight="1" x14ac:dyDescent="0.55000000000000004">
      <c r="E780" s="39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8"/>
      <c r="AC780" s="38"/>
      <c r="AD780" s="38"/>
      <c r="AE780" s="38"/>
      <c r="AF780" s="38"/>
      <c r="AG780" s="38"/>
      <c r="AH780" s="38"/>
      <c r="AI780" s="38"/>
      <c r="AJ780" s="38"/>
      <c r="AK780" s="38"/>
      <c r="AL780" s="38"/>
      <c r="AM780" s="38"/>
      <c r="AN780" s="38"/>
      <c r="AO780" s="38"/>
    </row>
    <row r="781" spans="5:41" ht="15" customHeight="1" x14ac:dyDescent="0.55000000000000004">
      <c r="E781" s="39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8"/>
      <c r="AC781" s="38"/>
      <c r="AD781" s="38"/>
      <c r="AE781" s="38"/>
      <c r="AF781" s="38"/>
      <c r="AG781" s="38"/>
      <c r="AH781" s="38"/>
      <c r="AI781" s="38"/>
      <c r="AJ781" s="38"/>
      <c r="AK781" s="38"/>
      <c r="AL781" s="38"/>
      <c r="AM781" s="38"/>
      <c r="AN781" s="38"/>
      <c r="AO781" s="38"/>
    </row>
    <row r="782" spans="5:41" ht="15" customHeight="1" x14ac:dyDescent="0.55000000000000004">
      <c r="E782" s="39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8"/>
      <c r="AC782" s="38"/>
      <c r="AD782" s="38"/>
      <c r="AE782" s="38"/>
      <c r="AF782" s="38"/>
      <c r="AG782" s="38"/>
      <c r="AH782" s="38"/>
      <c r="AI782" s="38"/>
      <c r="AJ782" s="38"/>
      <c r="AK782" s="38"/>
      <c r="AL782" s="38"/>
      <c r="AM782" s="38"/>
      <c r="AN782" s="38"/>
      <c r="AO782" s="38"/>
    </row>
    <row r="783" spans="5:41" ht="15" customHeight="1" x14ac:dyDescent="0.55000000000000004">
      <c r="E783" s="39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8"/>
      <c r="AC783" s="38"/>
      <c r="AD783" s="38"/>
      <c r="AE783" s="38"/>
      <c r="AF783" s="38"/>
      <c r="AG783" s="38"/>
      <c r="AH783" s="38"/>
      <c r="AI783" s="38"/>
      <c r="AJ783" s="38"/>
      <c r="AK783" s="38"/>
      <c r="AL783" s="38"/>
      <c r="AM783" s="38"/>
      <c r="AN783" s="38"/>
      <c r="AO783" s="38"/>
    </row>
    <row r="784" spans="5:41" ht="15" customHeight="1" x14ac:dyDescent="0.55000000000000004">
      <c r="E784" s="39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8"/>
      <c r="AC784" s="38"/>
      <c r="AD784" s="38"/>
      <c r="AE784" s="38"/>
      <c r="AF784" s="38"/>
      <c r="AG784" s="38"/>
      <c r="AH784" s="38"/>
      <c r="AI784" s="38"/>
      <c r="AJ784" s="38"/>
      <c r="AK784" s="38"/>
      <c r="AL784" s="38"/>
      <c r="AM784" s="38"/>
      <c r="AN784" s="38"/>
      <c r="AO784" s="38"/>
    </row>
    <row r="785" spans="5:41" ht="15" customHeight="1" x14ac:dyDescent="0.55000000000000004">
      <c r="E785" s="39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  <c r="AC785" s="38"/>
      <c r="AD785" s="38"/>
      <c r="AE785" s="38"/>
      <c r="AF785" s="38"/>
      <c r="AG785" s="38"/>
      <c r="AH785" s="38"/>
      <c r="AI785" s="38"/>
      <c r="AJ785" s="38"/>
      <c r="AK785" s="38"/>
      <c r="AL785" s="38"/>
      <c r="AM785" s="38"/>
      <c r="AN785" s="38"/>
      <c r="AO785" s="38"/>
    </row>
    <row r="786" spans="5:41" ht="15" customHeight="1" x14ac:dyDescent="0.55000000000000004">
      <c r="E786" s="39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8"/>
      <c r="AC786" s="38"/>
      <c r="AD786" s="38"/>
      <c r="AE786" s="38"/>
      <c r="AF786" s="38"/>
      <c r="AG786" s="38"/>
      <c r="AH786" s="38"/>
      <c r="AI786" s="38"/>
      <c r="AJ786" s="38"/>
      <c r="AK786" s="38"/>
      <c r="AL786" s="38"/>
      <c r="AM786" s="38"/>
      <c r="AN786" s="38"/>
      <c r="AO786" s="38"/>
    </row>
    <row r="787" spans="5:41" ht="15" customHeight="1" x14ac:dyDescent="0.55000000000000004">
      <c r="E787" s="39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8"/>
      <c r="AC787" s="38"/>
      <c r="AD787" s="38"/>
      <c r="AE787" s="38"/>
      <c r="AF787" s="38"/>
      <c r="AG787" s="38"/>
      <c r="AH787" s="38"/>
      <c r="AI787" s="38"/>
      <c r="AJ787" s="38"/>
      <c r="AK787" s="38"/>
      <c r="AL787" s="38"/>
      <c r="AM787" s="38"/>
      <c r="AN787" s="38"/>
      <c r="AO787" s="38"/>
    </row>
    <row r="788" spans="5:41" ht="15" customHeight="1" x14ac:dyDescent="0.55000000000000004">
      <c r="E788" s="39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8"/>
      <c r="AC788" s="38"/>
      <c r="AD788" s="38"/>
      <c r="AE788" s="38"/>
      <c r="AF788" s="38"/>
      <c r="AG788" s="38"/>
      <c r="AH788" s="38"/>
      <c r="AI788" s="38"/>
      <c r="AJ788" s="38"/>
      <c r="AK788" s="38"/>
      <c r="AL788" s="38"/>
      <c r="AM788" s="38"/>
      <c r="AN788" s="38"/>
      <c r="AO788" s="38"/>
    </row>
    <row r="789" spans="5:41" ht="15" customHeight="1" x14ac:dyDescent="0.55000000000000004">
      <c r="E789" s="39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8"/>
      <c r="AC789" s="38"/>
      <c r="AD789" s="38"/>
      <c r="AE789" s="38"/>
      <c r="AF789" s="38"/>
      <c r="AG789" s="38"/>
      <c r="AH789" s="38"/>
      <c r="AI789" s="38"/>
      <c r="AJ789" s="38"/>
      <c r="AK789" s="38"/>
      <c r="AL789" s="38"/>
      <c r="AM789" s="38"/>
      <c r="AN789" s="38"/>
      <c r="AO789" s="38"/>
    </row>
    <row r="790" spans="5:41" ht="15" customHeight="1" x14ac:dyDescent="0.55000000000000004">
      <c r="E790" s="39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8"/>
      <c r="AC790" s="38"/>
      <c r="AD790" s="38"/>
      <c r="AE790" s="38"/>
      <c r="AF790" s="38"/>
      <c r="AG790" s="38"/>
      <c r="AH790" s="38"/>
      <c r="AI790" s="38"/>
      <c r="AJ790" s="38"/>
      <c r="AK790" s="38"/>
      <c r="AL790" s="38"/>
      <c r="AM790" s="38"/>
      <c r="AN790" s="38"/>
      <c r="AO790" s="38"/>
    </row>
    <row r="791" spans="5:41" ht="15" customHeight="1" x14ac:dyDescent="0.55000000000000004">
      <c r="E791" s="39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8"/>
      <c r="AC791" s="38"/>
      <c r="AD791" s="38"/>
      <c r="AE791" s="38"/>
      <c r="AF791" s="38"/>
      <c r="AG791" s="38"/>
      <c r="AH791" s="38"/>
      <c r="AI791" s="38"/>
      <c r="AJ791" s="38"/>
      <c r="AK791" s="38"/>
      <c r="AL791" s="38"/>
      <c r="AM791" s="38"/>
      <c r="AN791" s="38"/>
      <c r="AO791" s="38"/>
    </row>
    <row r="792" spans="5:41" ht="15" customHeight="1" x14ac:dyDescent="0.55000000000000004">
      <c r="E792" s="39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8"/>
      <c r="AC792" s="38"/>
      <c r="AD792" s="38"/>
      <c r="AE792" s="38"/>
      <c r="AF792" s="38"/>
      <c r="AG792" s="38"/>
      <c r="AH792" s="38"/>
      <c r="AI792" s="38"/>
      <c r="AJ792" s="38"/>
      <c r="AK792" s="38"/>
      <c r="AL792" s="38"/>
      <c r="AM792" s="38"/>
      <c r="AN792" s="38"/>
      <c r="AO792" s="38"/>
    </row>
    <row r="793" spans="5:41" ht="15" customHeight="1" x14ac:dyDescent="0.55000000000000004">
      <c r="E793" s="39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8"/>
      <c r="AC793" s="38"/>
      <c r="AD793" s="38"/>
      <c r="AE793" s="38"/>
      <c r="AF793" s="38"/>
      <c r="AG793" s="38"/>
      <c r="AH793" s="38"/>
      <c r="AI793" s="38"/>
      <c r="AJ793" s="38"/>
      <c r="AK793" s="38"/>
      <c r="AL793" s="38"/>
      <c r="AM793" s="38"/>
      <c r="AN793" s="38"/>
      <c r="AO793" s="38"/>
    </row>
    <row r="794" spans="5:41" ht="15" customHeight="1" x14ac:dyDescent="0.55000000000000004">
      <c r="E794" s="39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8"/>
      <c r="AC794" s="38"/>
      <c r="AD794" s="38"/>
      <c r="AE794" s="38"/>
      <c r="AF794" s="38"/>
      <c r="AG794" s="38"/>
      <c r="AH794" s="38"/>
      <c r="AI794" s="38"/>
      <c r="AJ794" s="38"/>
      <c r="AK794" s="38"/>
      <c r="AL794" s="38"/>
      <c r="AM794" s="38"/>
      <c r="AN794" s="38"/>
      <c r="AO794" s="38"/>
    </row>
    <row r="795" spans="5:41" ht="15" customHeight="1" x14ac:dyDescent="0.55000000000000004">
      <c r="E795" s="39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  <c r="AC795" s="38"/>
      <c r="AD795" s="38"/>
      <c r="AE795" s="38"/>
      <c r="AF795" s="38"/>
      <c r="AG795" s="38"/>
      <c r="AH795" s="38"/>
      <c r="AI795" s="38"/>
      <c r="AJ795" s="38"/>
      <c r="AK795" s="38"/>
      <c r="AL795" s="38"/>
      <c r="AM795" s="38"/>
      <c r="AN795" s="38"/>
      <c r="AO795" s="38"/>
    </row>
    <row r="796" spans="5:41" ht="15" customHeight="1" x14ac:dyDescent="0.55000000000000004">
      <c r="E796" s="39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  <c r="AC796" s="38"/>
      <c r="AD796" s="38"/>
      <c r="AE796" s="38"/>
      <c r="AF796" s="38"/>
      <c r="AG796" s="38"/>
      <c r="AH796" s="38"/>
      <c r="AI796" s="38"/>
      <c r="AJ796" s="38"/>
      <c r="AK796" s="38"/>
      <c r="AL796" s="38"/>
      <c r="AM796" s="38"/>
      <c r="AN796" s="38"/>
      <c r="AO796" s="38"/>
    </row>
    <row r="797" spans="5:41" ht="15" customHeight="1" x14ac:dyDescent="0.55000000000000004">
      <c r="E797" s="39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8"/>
      <c r="AC797" s="38"/>
      <c r="AD797" s="38"/>
      <c r="AE797" s="38"/>
      <c r="AF797" s="38"/>
      <c r="AG797" s="38"/>
      <c r="AH797" s="38"/>
      <c r="AI797" s="38"/>
      <c r="AJ797" s="38"/>
      <c r="AK797" s="38"/>
      <c r="AL797" s="38"/>
      <c r="AM797" s="38"/>
      <c r="AN797" s="38"/>
      <c r="AO797" s="38"/>
    </row>
    <row r="798" spans="5:41" ht="15" customHeight="1" x14ac:dyDescent="0.55000000000000004">
      <c r="E798" s="39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8"/>
      <c r="AC798" s="38"/>
      <c r="AD798" s="38"/>
      <c r="AE798" s="38"/>
      <c r="AF798" s="38"/>
      <c r="AG798" s="38"/>
      <c r="AH798" s="38"/>
      <c r="AI798" s="38"/>
      <c r="AJ798" s="38"/>
      <c r="AK798" s="38"/>
      <c r="AL798" s="38"/>
      <c r="AM798" s="38"/>
      <c r="AN798" s="38"/>
      <c r="AO798" s="38"/>
    </row>
    <row r="799" spans="5:41" ht="15" customHeight="1" x14ac:dyDescent="0.55000000000000004">
      <c r="E799" s="39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8"/>
      <c r="AC799" s="38"/>
      <c r="AD799" s="38"/>
      <c r="AE799" s="38"/>
      <c r="AF799" s="38"/>
      <c r="AG799" s="38"/>
      <c r="AH799" s="38"/>
      <c r="AI799" s="38"/>
      <c r="AJ799" s="38"/>
      <c r="AK799" s="38"/>
      <c r="AL799" s="38"/>
      <c r="AM799" s="38"/>
      <c r="AN799" s="38"/>
      <c r="AO799" s="38"/>
    </row>
    <row r="800" spans="5:41" ht="15" customHeight="1" x14ac:dyDescent="0.55000000000000004">
      <c r="E800" s="39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8"/>
      <c r="AC800" s="38"/>
      <c r="AD800" s="38"/>
      <c r="AE800" s="38"/>
      <c r="AF800" s="38"/>
      <c r="AG800" s="38"/>
      <c r="AH800" s="38"/>
      <c r="AI800" s="38"/>
      <c r="AJ800" s="38"/>
      <c r="AK800" s="38"/>
      <c r="AL800" s="38"/>
      <c r="AM800" s="38"/>
      <c r="AN800" s="38"/>
      <c r="AO800" s="38"/>
    </row>
    <row r="801" spans="5:41" ht="15" customHeight="1" x14ac:dyDescent="0.55000000000000004">
      <c r="E801" s="39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  <c r="AC801" s="38"/>
      <c r="AD801" s="38"/>
      <c r="AE801" s="38"/>
      <c r="AF801" s="38"/>
      <c r="AG801" s="38"/>
      <c r="AH801" s="38"/>
      <c r="AI801" s="38"/>
      <c r="AJ801" s="38"/>
      <c r="AK801" s="38"/>
      <c r="AL801" s="38"/>
      <c r="AM801" s="38"/>
      <c r="AN801" s="38"/>
      <c r="AO801" s="38"/>
    </row>
    <row r="802" spans="5:41" ht="15" customHeight="1" x14ac:dyDescent="0.55000000000000004">
      <c r="E802" s="39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8"/>
      <c r="AC802" s="38"/>
      <c r="AD802" s="38"/>
      <c r="AE802" s="38"/>
      <c r="AF802" s="38"/>
      <c r="AG802" s="38"/>
      <c r="AH802" s="38"/>
      <c r="AI802" s="38"/>
      <c r="AJ802" s="38"/>
      <c r="AK802" s="38"/>
      <c r="AL802" s="38"/>
      <c r="AM802" s="38"/>
      <c r="AN802" s="38"/>
      <c r="AO802" s="38"/>
    </row>
    <row r="803" spans="5:41" ht="15" customHeight="1" x14ac:dyDescent="0.55000000000000004">
      <c r="E803" s="39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  <c r="AC803" s="38"/>
      <c r="AD803" s="38"/>
      <c r="AE803" s="38"/>
      <c r="AF803" s="38"/>
      <c r="AG803" s="38"/>
      <c r="AH803" s="38"/>
      <c r="AI803" s="38"/>
      <c r="AJ803" s="38"/>
      <c r="AK803" s="38"/>
      <c r="AL803" s="38"/>
      <c r="AM803" s="38"/>
      <c r="AN803" s="38"/>
      <c r="AO803" s="38"/>
    </row>
    <row r="804" spans="5:41" ht="15" customHeight="1" x14ac:dyDescent="0.55000000000000004">
      <c r="E804" s="39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8"/>
      <c r="AC804" s="38"/>
      <c r="AD804" s="38"/>
      <c r="AE804" s="38"/>
      <c r="AF804" s="38"/>
      <c r="AG804" s="38"/>
      <c r="AH804" s="38"/>
      <c r="AI804" s="38"/>
      <c r="AJ804" s="38"/>
      <c r="AK804" s="38"/>
      <c r="AL804" s="38"/>
      <c r="AM804" s="38"/>
      <c r="AN804" s="38"/>
      <c r="AO804" s="38"/>
    </row>
    <row r="805" spans="5:41" ht="15" customHeight="1" x14ac:dyDescent="0.55000000000000004">
      <c r="E805" s="39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  <c r="AC805" s="38"/>
      <c r="AD805" s="38"/>
      <c r="AE805" s="38"/>
      <c r="AF805" s="38"/>
      <c r="AG805" s="38"/>
      <c r="AH805" s="38"/>
      <c r="AI805" s="38"/>
      <c r="AJ805" s="38"/>
      <c r="AK805" s="38"/>
      <c r="AL805" s="38"/>
      <c r="AM805" s="38"/>
      <c r="AN805" s="38"/>
      <c r="AO805" s="38"/>
    </row>
    <row r="806" spans="5:41" ht="15" customHeight="1" x14ac:dyDescent="0.55000000000000004">
      <c r="E806" s="39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  <c r="AC806" s="38"/>
      <c r="AD806" s="38"/>
      <c r="AE806" s="38"/>
      <c r="AF806" s="38"/>
      <c r="AG806" s="38"/>
      <c r="AH806" s="38"/>
      <c r="AI806" s="38"/>
      <c r="AJ806" s="38"/>
      <c r="AK806" s="38"/>
      <c r="AL806" s="38"/>
      <c r="AM806" s="38"/>
      <c r="AN806" s="38"/>
      <c r="AO806" s="38"/>
    </row>
    <row r="807" spans="5:41" ht="15" customHeight="1" x14ac:dyDescent="0.55000000000000004">
      <c r="E807" s="39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8"/>
      <c r="AC807" s="38"/>
      <c r="AD807" s="38"/>
      <c r="AE807" s="38"/>
      <c r="AF807" s="38"/>
      <c r="AG807" s="38"/>
      <c r="AH807" s="38"/>
      <c r="AI807" s="38"/>
      <c r="AJ807" s="38"/>
      <c r="AK807" s="38"/>
      <c r="AL807" s="38"/>
      <c r="AM807" s="38"/>
      <c r="AN807" s="38"/>
      <c r="AO807" s="38"/>
    </row>
    <row r="808" spans="5:41" ht="15" customHeight="1" x14ac:dyDescent="0.55000000000000004">
      <c r="E808" s="39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8"/>
      <c r="AC808" s="38"/>
      <c r="AD808" s="38"/>
      <c r="AE808" s="38"/>
      <c r="AF808" s="38"/>
      <c r="AG808" s="38"/>
      <c r="AH808" s="38"/>
      <c r="AI808" s="38"/>
      <c r="AJ808" s="38"/>
      <c r="AK808" s="38"/>
      <c r="AL808" s="38"/>
      <c r="AM808" s="38"/>
      <c r="AN808" s="38"/>
      <c r="AO808" s="38"/>
    </row>
    <row r="809" spans="5:41" ht="15" customHeight="1" x14ac:dyDescent="0.55000000000000004">
      <c r="E809" s="39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8"/>
      <c r="AC809" s="38"/>
      <c r="AD809" s="38"/>
      <c r="AE809" s="38"/>
      <c r="AF809" s="38"/>
      <c r="AG809" s="38"/>
      <c r="AH809" s="38"/>
      <c r="AI809" s="38"/>
      <c r="AJ809" s="38"/>
      <c r="AK809" s="38"/>
      <c r="AL809" s="38"/>
      <c r="AM809" s="38"/>
      <c r="AN809" s="38"/>
      <c r="AO809" s="38"/>
    </row>
    <row r="810" spans="5:41" ht="15" customHeight="1" x14ac:dyDescent="0.55000000000000004">
      <c r="E810" s="39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8"/>
      <c r="AC810" s="38"/>
      <c r="AD810" s="38"/>
      <c r="AE810" s="38"/>
      <c r="AF810" s="38"/>
      <c r="AG810" s="38"/>
      <c r="AH810" s="38"/>
      <c r="AI810" s="38"/>
      <c r="AJ810" s="38"/>
      <c r="AK810" s="38"/>
      <c r="AL810" s="38"/>
      <c r="AM810" s="38"/>
      <c r="AN810" s="38"/>
      <c r="AO810" s="38"/>
    </row>
    <row r="811" spans="5:41" ht="15" customHeight="1" x14ac:dyDescent="0.55000000000000004">
      <c r="E811" s="39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8"/>
      <c r="AC811" s="38"/>
      <c r="AD811" s="38"/>
      <c r="AE811" s="38"/>
      <c r="AF811" s="38"/>
      <c r="AG811" s="38"/>
      <c r="AH811" s="38"/>
      <c r="AI811" s="38"/>
      <c r="AJ811" s="38"/>
      <c r="AK811" s="38"/>
      <c r="AL811" s="38"/>
      <c r="AM811" s="38"/>
      <c r="AN811" s="38"/>
      <c r="AO811" s="38"/>
    </row>
    <row r="812" spans="5:41" ht="15" customHeight="1" x14ac:dyDescent="0.55000000000000004">
      <c r="E812" s="39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8"/>
      <c r="AC812" s="38"/>
      <c r="AD812" s="38"/>
      <c r="AE812" s="38"/>
      <c r="AF812" s="38"/>
      <c r="AG812" s="38"/>
      <c r="AH812" s="38"/>
      <c r="AI812" s="38"/>
      <c r="AJ812" s="38"/>
      <c r="AK812" s="38"/>
      <c r="AL812" s="38"/>
      <c r="AM812" s="38"/>
      <c r="AN812" s="38"/>
      <c r="AO812" s="38"/>
    </row>
    <row r="813" spans="5:41" ht="15" customHeight="1" x14ac:dyDescent="0.55000000000000004">
      <c r="E813" s="39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  <c r="AC813" s="38"/>
      <c r="AD813" s="38"/>
      <c r="AE813" s="38"/>
      <c r="AF813" s="38"/>
      <c r="AG813" s="38"/>
      <c r="AH813" s="38"/>
      <c r="AI813" s="38"/>
      <c r="AJ813" s="38"/>
      <c r="AK813" s="38"/>
      <c r="AL813" s="38"/>
      <c r="AM813" s="38"/>
      <c r="AN813" s="38"/>
      <c r="AO813" s="38"/>
    </row>
    <row r="814" spans="5:41" ht="15" customHeight="1" x14ac:dyDescent="0.55000000000000004">
      <c r="E814" s="39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8"/>
      <c r="AC814" s="38"/>
      <c r="AD814" s="38"/>
      <c r="AE814" s="38"/>
      <c r="AF814" s="38"/>
      <c r="AG814" s="38"/>
      <c r="AH814" s="38"/>
      <c r="AI814" s="38"/>
      <c r="AJ814" s="38"/>
      <c r="AK814" s="38"/>
      <c r="AL814" s="38"/>
      <c r="AM814" s="38"/>
      <c r="AN814" s="38"/>
      <c r="AO814" s="38"/>
    </row>
    <row r="815" spans="5:41" ht="15" customHeight="1" x14ac:dyDescent="0.55000000000000004">
      <c r="E815" s="39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  <c r="AD815" s="38"/>
      <c r="AE815" s="38"/>
      <c r="AF815" s="38"/>
      <c r="AG815" s="38"/>
      <c r="AH815" s="38"/>
      <c r="AI815" s="38"/>
      <c r="AJ815" s="38"/>
      <c r="AK815" s="38"/>
      <c r="AL815" s="38"/>
      <c r="AM815" s="38"/>
      <c r="AN815" s="38"/>
      <c r="AO815" s="38"/>
    </row>
    <row r="816" spans="5:41" ht="15" customHeight="1" x14ac:dyDescent="0.55000000000000004">
      <c r="E816" s="39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8"/>
      <c r="AC816" s="38"/>
      <c r="AD816" s="38"/>
      <c r="AE816" s="38"/>
      <c r="AF816" s="38"/>
      <c r="AG816" s="38"/>
      <c r="AH816" s="38"/>
      <c r="AI816" s="38"/>
      <c r="AJ816" s="38"/>
      <c r="AK816" s="38"/>
      <c r="AL816" s="38"/>
      <c r="AM816" s="38"/>
      <c r="AN816" s="38"/>
      <c r="AO816" s="38"/>
    </row>
    <row r="817" spans="5:41" ht="15" customHeight="1" x14ac:dyDescent="0.55000000000000004">
      <c r="E817" s="39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  <c r="AC817" s="38"/>
      <c r="AD817" s="38"/>
      <c r="AE817" s="38"/>
      <c r="AF817" s="38"/>
      <c r="AG817" s="38"/>
      <c r="AH817" s="38"/>
      <c r="AI817" s="38"/>
      <c r="AJ817" s="38"/>
      <c r="AK817" s="38"/>
      <c r="AL817" s="38"/>
      <c r="AM817" s="38"/>
      <c r="AN817" s="38"/>
      <c r="AO817" s="38"/>
    </row>
    <row r="818" spans="5:41" ht="15" customHeight="1" x14ac:dyDescent="0.55000000000000004">
      <c r="E818" s="39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8"/>
      <c r="AC818" s="38"/>
      <c r="AD818" s="38"/>
      <c r="AE818" s="38"/>
      <c r="AF818" s="38"/>
      <c r="AG818" s="38"/>
      <c r="AH818" s="38"/>
      <c r="AI818" s="38"/>
      <c r="AJ818" s="38"/>
      <c r="AK818" s="38"/>
      <c r="AL818" s="38"/>
      <c r="AM818" s="38"/>
      <c r="AN818" s="38"/>
      <c r="AO818" s="38"/>
    </row>
    <row r="819" spans="5:41" ht="15" customHeight="1" x14ac:dyDescent="0.55000000000000004">
      <c r="E819" s="39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8"/>
      <c r="AC819" s="38"/>
      <c r="AD819" s="38"/>
      <c r="AE819" s="38"/>
      <c r="AF819" s="38"/>
      <c r="AG819" s="38"/>
      <c r="AH819" s="38"/>
      <c r="AI819" s="38"/>
      <c r="AJ819" s="38"/>
      <c r="AK819" s="38"/>
      <c r="AL819" s="38"/>
      <c r="AM819" s="38"/>
      <c r="AN819" s="38"/>
      <c r="AO819" s="38"/>
    </row>
    <row r="820" spans="5:41" ht="15" customHeight="1" x14ac:dyDescent="0.55000000000000004">
      <c r="E820" s="39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8"/>
      <c r="AC820" s="38"/>
      <c r="AD820" s="38"/>
      <c r="AE820" s="38"/>
      <c r="AF820" s="38"/>
      <c r="AG820" s="38"/>
      <c r="AH820" s="38"/>
      <c r="AI820" s="38"/>
      <c r="AJ820" s="38"/>
      <c r="AK820" s="38"/>
      <c r="AL820" s="38"/>
      <c r="AM820" s="38"/>
      <c r="AN820" s="38"/>
      <c r="AO820" s="38"/>
    </row>
    <row r="821" spans="5:41" ht="15" customHeight="1" x14ac:dyDescent="0.55000000000000004">
      <c r="E821" s="39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8"/>
      <c r="AC821" s="38"/>
      <c r="AD821" s="38"/>
      <c r="AE821" s="38"/>
      <c r="AF821" s="38"/>
      <c r="AG821" s="38"/>
      <c r="AH821" s="38"/>
      <c r="AI821" s="38"/>
      <c r="AJ821" s="38"/>
      <c r="AK821" s="38"/>
      <c r="AL821" s="38"/>
      <c r="AM821" s="38"/>
      <c r="AN821" s="38"/>
      <c r="AO821" s="38"/>
    </row>
    <row r="822" spans="5:41" ht="15" customHeight="1" x14ac:dyDescent="0.55000000000000004">
      <c r="E822" s="39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8"/>
      <c r="AC822" s="38"/>
      <c r="AD822" s="38"/>
      <c r="AE822" s="38"/>
      <c r="AF822" s="38"/>
      <c r="AG822" s="38"/>
      <c r="AH822" s="38"/>
      <c r="AI822" s="38"/>
      <c r="AJ822" s="38"/>
      <c r="AK822" s="38"/>
      <c r="AL822" s="38"/>
      <c r="AM822" s="38"/>
      <c r="AN822" s="38"/>
      <c r="AO822" s="38"/>
    </row>
    <row r="823" spans="5:41" ht="15" customHeight="1" x14ac:dyDescent="0.55000000000000004">
      <c r="E823" s="39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8"/>
      <c r="AC823" s="38"/>
      <c r="AD823" s="38"/>
      <c r="AE823" s="38"/>
      <c r="AF823" s="38"/>
      <c r="AG823" s="38"/>
      <c r="AH823" s="38"/>
      <c r="AI823" s="38"/>
      <c r="AJ823" s="38"/>
      <c r="AK823" s="38"/>
      <c r="AL823" s="38"/>
      <c r="AM823" s="38"/>
      <c r="AN823" s="38"/>
      <c r="AO823" s="38"/>
    </row>
    <row r="824" spans="5:41" ht="15" customHeight="1" x14ac:dyDescent="0.55000000000000004">
      <c r="E824" s="39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8"/>
      <c r="AC824" s="38"/>
      <c r="AD824" s="38"/>
      <c r="AE824" s="38"/>
      <c r="AF824" s="38"/>
      <c r="AG824" s="38"/>
      <c r="AH824" s="38"/>
      <c r="AI824" s="38"/>
      <c r="AJ824" s="38"/>
      <c r="AK824" s="38"/>
      <c r="AL824" s="38"/>
      <c r="AM824" s="38"/>
      <c r="AN824" s="38"/>
      <c r="AO824" s="38"/>
    </row>
    <row r="825" spans="5:41" ht="15" customHeight="1" x14ac:dyDescent="0.55000000000000004">
      <c r="E825" s="39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8"/>
      <c r="AC825" s="38"/>
      <c r="AD825" s="38"/>
      <c r="AE825" s="38"/>
      <c r="AF825" s="38"/>
      <c r="AG825" s="38"/>
      <c r="AH825" s="38"/>
      <c r="AI825" s="38"/>
      <c r="AJ825" s="38"/>
      <c r="AK825" s="38"/>
      <c r="AL825" s="38"/>
      <c r="AM825" s="38"/>
      <c r="AN825" s="38"/>
      <c r="AO825" s="38"/>
    </row>
    <row r="826" spans="5:41" ht="15" customHeight="1" x14ac:dyDescent="0.55000000000000004">
      <c r="E826" s="39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8"/>
      <c r="AC826" s="38"/>
      <c r="AD826" s="38"/>
      <c r="AE826" s="38"/>
      <c r="AF826" s="38"/>
      <c r="AG826" s="38"/>
      <c r="AH826" s="38"/>
      <c r="AI826" s="38"/>
      <c r="AJ826" s="38"/>
      <c r="AK826" s="38"/>
      <c r="AL826" s="38"/>
      <c r="AM826" s="38"/>
      <c r="AN826" s="38"/>
      <c r="AO826" s="38"/>
    </row>
    <row r="827" spans="5:41" ht="15" customHeight="1" x14ac:dyDescent="0.55000000000000004">
      <c r="E827" s="39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8"/>
      <c r="AC827" s="38"/>
      <c r="AD827" s="38"/>
      <c r="AE827" s="38"/>
      <c r="AF827" s="38"/>
      <c r="AG827" s="38"/>
      <c r="AH827" s="38"/>
      <c r="AI827" s="38"/>
      <c r="AJ827" s="38"/>
      <c r="AK827" s="38"/>
      <c r="AL827" s="38"/>
      <c r="AM827" s="38"/>
      <c r="AN827" s="38"/>
      <c r="AO827" s="38"/>
    </row>
    <row r="828" spans="5:41" ht="15" customHeight="1" x14ac:dyDescent="0.55000000000000004">
      <c r="E828" s="39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8"/>
      <c r="AC828" s="38"/>
      <c r="AD828" s="38"/>
      <c r="AE828" s="38"/>
      <c r="AF828" s="38"/>
      <c r="AG828" s="38"/>
      <c r="AH828" s="38"/>
      <c r="AI828" s="38"/>
      <c r="AJ828" s="38"/>
      <c r="AK828" s="38"/>
      <c r="AL828" s="38"/>
      <c r="AM828" s="38"/>
      <c r="AN828" s="38"/>
      <c r="AO828" s="38"/>
    </row>
    <row r="829" spans="5:41" ht="15" customHeight="1" x14ac:dyDescent="0.55000000000000004">
      <c r="E829" s="39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  <c r="AC829" s="38"/>
      <c r="AD829" s="38"/>
      <c r="AE829" s="38"/>
      <c r="AF829" s="38"/>
      <c r="AG829" s="38"/>
      <c r="AH829" s="38"/>
      <c r="AI829" s="38"/>
      <c r="AJ829" s="38"/>
      <c r="AK829" s="38"/>
      <c r="AL829" s="38"/>
      <c r="AM829" s="38"/>
      <c r="AN829" s="38"/>
      <c r="AO829" s="38"/>
    </row>
    <row r="830" spans="5:41" ht="15" customHeight="1" x14ac:dyDescent="0.55000000000000004">
      <c r="E830" s="39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8"/>
      <c r="AC830" s="38"/>
      <c r="AD830" s="38"/>
      <c r="AE830" s="38"/>
      <c r="AF830" s="38"/>
      <c r="AG830" s="38"/>
      <c r="AH830" s="38"/>
      <c r="AI830" s="38"/>
      <c r="AJ830" s="38"/>
      <c r="AK830" s="38"/>
      <c r="AL830" s="38"/>
      <c r="AM830" s="38"/>
      <c r="AN830" s="38"/>
      <c r="AO830" s="38"/>
    </row>
    <row r="831" spans="5:41" ht="15" customHeight="1" x14ac:dyDescent="0.55000000000000004">
      <c r="E831" s="39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8"/>
      <c r="AC831" s="38"/>
      <c r="AD831" s="38"/>
      <c r="AE831" s="38"/>
      <c r="AF831" s="38"/>
      <c r="AG831" s="38"/>
      <c r="AH831" s="38"/>
      <c r="AI831" s="38"/>
      <c r="AJ831" s="38"/>
      <c r="AK831" s="38"/>
      <c r="AL831" s="38"/>
      <c r="AM831" s="38"/>
      <c r="AN831" s="38"/>
      <c r="AO831" s="38"/>
    </row>
    <row r="832" spans="5:41" ht="15" customHeight="1" x14ac:dyDescent="0.55000000000000004">
      <c r="E832" s="39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8"/>
      <c r="AC832" s="38"/>
      <c r="AD832" s="38"/>
      <c r="AE832" s="38"/>
      <c r="AF832" s="38"/>
      <c r="AG832" s="38"/>
      <c r="AH832" s="38"/>
      <c r="AI832" s="38"/>
      <c r="AJ832" s="38"/>
      <c r="AK832" s="38"/>
      <c r="AL832" s="38"/>
      <c r="AM832" s="38"/>
      <c r="AN832" s="38"/>
      <c r="AO832" s="38"/>
    </row>
    <row r="833" spans="5:41" ht="15" customHeight="1" x14ac:dyDescent="0.55000000000000004">
      <c r="E833" s="39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  <c r="AC833" s="38"/>
      <c r="AD833" s="38"/>
      <c r="AE833" s="38"/>
      <c r="AF833" s="38"/>
      <c r="AG833" s="38"/>
      <c r="AH833" s="38"/>
      <c r="AI833" s="38"/>
      <c r="AJ833" s="38"/>
      <c r="AK833" s="38"/>
      <c r="AL833" s="38"/>
      <c r="AM833" s="38"/>
      <c r="AN833" s="38"/>
      <c r="AO833" s="38"/>
    </row>
    <row r="834" spans="5:41" ht="15" customHeight="1" x14ac:dyDescent="0.55000000000000004">
      <c r="E834" s="39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8"/>
      <c r="AC834" s="38"/>
      <c r="AD834" s="38"/>
      <c r="AE834" s="38"/>
      <c r="AF834" s="38"/>
      <c r="AG834" s="38"/>
      <c r="AH834" s="38"/>
      <c r="AI834" s="38"/>
      <c r="AJ834" s="38"/>
      <c r="AK834" s="38"/>
      <c r="AL834" s="38"/>
      <c r="AM834" s="38"/>
      <c r="AN834" s="38"/>
      <c r="AO834" s="38"/>
    </row>
    <row r="835" spans="5:41" ht="15" customHeight="1" x14ac:dyDescent="0.55000000000000004">
      <c r="E835" s="39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8"/>
      <c r="AC835" s="38"/>
      <c r="AD835" s="38"/>
      <c r="AE835" s="38"/>
      <c r="AF835" s="38"/>
      <c r="AG835" s="38"/>
      <c r="AH835" s="38"/>
      <c r="AI835" s="38"/>
      <c r="AJ835" s="38"/>
      <c r="AK835" s="38"/>
      <c r="AL835" s="38"/>
      <c r="AM835" s="38"/>
      <c r="AN835" s="38"/>
      <c r="AO835" s="38"/>
    </row>
    <row r="836" spans="5:41" ht="15" customHeight="1" x14ac:dyDescent="0.55000000000000004">
      <c r="E836" s="39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  <c r="AC836" s="38"/>
      <c r="AD836" s="38"/>
      <c r="AE836" s="38"/>
      <c r="AF836" s="38"/>
      <c r="AG836" s="38"/>
      <c r="AH836" s="38"/>
      <c r="AI836" s="38"/>
      <c r="AJ836" s="38"/>
      <c r="AK836" s="38"/>
      <c r="AL836" s="38"/>
      <c r="AM836" s="38"/>
      <c r="AN836" s="38"/>
      <c r="AO836" s="38"/>
    </row>
    <row r="837" spans="5:41" ht="15" customHeight="1" x14ac:dyDescent="0.55000000000000004">
      <c r="E837" s="39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8"/>
      <c r="AC837" s="38"/>
      <c r="AD837" s="38"/>
      <c r="AE837" s="38"/>
      <c r="AF837" s="38"/>
      <c r="AG837" s="38"/>
      <c r="AH837" s="38"/>
      <c r="AI837" s="38"/>
      <c r="AJ837" s="38"/>
      <c r="AK837" s="38"/>
      <c r="AL837" s="38"/>
      <c r="AM837" s="38"/>
      <c r="AN837" s="38"/>
      <c r="AO837" s="38"/>
    </row>
    <row r="838" spans="5:41" ht="15" customHeight="1" x14ac:dyDescent="0.55000000000000004">
      <c r="E838" s="39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8"/>
      <c r="AC838" s="38"/>
      <c r="AD838" s="38"/>
      <c r="AE838" s="38"/>
      <c r="AF838" s="38"/>
      <c r="AG838" s="38"/>
      <c r="AH838" s="38"/>
      <c r="AI838" s="38"/>
      <c r="AJ838" s="38"/>
      <c r="AK838" s="38"/>
      <c r="AL838" s="38"/>
      <c r="AM838" s="38"/>
      <c r="AN838" s="38"/>
      <c r="AO838" s="38"/>
    </row>
    <row r="839" spans="5:41" ht="15" customHeight="1" x14ac:dyDescent="0.55000000000000004">
      <c r="E839" s="39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8"/>
      <c r="AC839" s="38"/>
      <c r="AD839" s="38"/>
      <c r="AE839" s="38"/>
      <c r="AF839" s="38"/>
      <c r="AG839" s="38"/>
      <c r="AH839" s="38"/>
      <c r="AI839" s="38"/>
      <c r="AJ839" s="38"/>
      <c r="AK839" s="38"/>
      <c r="AL839" s="38"/>
      <c r="AM839" s="38"/>
      <c r="AN839" s="38"/>
      <c r="AO839" s="38"/>
    </row>
    <row r="840" spans="5:41" ht="15" customHeight="1" x14ac:dyDescent="0.55000000000000004">
      <c r="E840" s="39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8"/>
      <c r="AC840" s="38"/>
      <c r="AD840" s="38"/>
      <c r="AE840" s="38"/>
      <c r="AF840" s="38"/>
      <c r="AG840" s="38"/>
      <c r="AH840" s="38"/>
      <c r="AI840" s="38"/>
      <c r="AJ840" s="38"/>
      <c r="AK840" s="38"/>
      <c r="AL840" s="38"/>
      <c r="AM840" s="38"/>
      <c r="AN840" s="38"/>
      <c r="AO840" s="38"/>
    </row>
    <row r="841" spans="5:41" ht="15" customHeight="1" x14ac:dyDescent="0.55000000000000004">
      <c r="E841" s="39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8"/>
      <c r="AC841" s="38"/>
      <c r="AD841" s="38"/>
      <c r="AE841" s="38"/>
      <c r="AF841" s="38"/>
      <c r="AG841" s="38"/>
      <c r="AH841" s="38"/>
      <c r="AI841" s="38"/>
      <c r="AJ841" s="38"/>
      <c r="AK841" s="38"/>
      <c r="AL841" s="38"/>
      <c r="AM841" s="38"/>
      <c r="AN841" s="38"/>
      <c r="AO841" s="38"/>
    </row>
    <row r="842" spans="5:41" ht="15" customHeight="1" x14ac:dyDescent="0.55000000000000004">
      <c r="E842" s="39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  <c r="AC842" s="38"/>
      <c r="AD842" s="38"/>
      <c r="AE842" s="38"/>
      <c r="AF842" s="38"/>
      <c r="AG842" s="38"/>
      <c r="AH842" s="38"/>
      <c r="AI842" s="38"/>
      <c r="AJ842" s="38"/>
      <c r="AK842" s="38"/>
      <c r="AL842" s="38"/>
      <c r="AM842" s="38"/>
      <c r="AN842" s="38"/>
      <c r="AO842" s="38"/>
    </row>
    <row r="843" spans="5:41" ht="15" customHeight="1" x14ac:dyDescent="0.55000000000000004">
      <c r="E843" s="39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  <c r="AB843" s="38"/>
      <c r="AC843" s="38"/>
      <c r="AD843" s="38"/>
      <c r="AE843" s="38"/>
      <c r="AF843" s="38"/>
      <c r="AG843" s="38"/>
      <c r="AH843" s="38"/>
      <c r="AI843" s="38"/>
      <c r="AJ843" s="38"/>
      <c r="AK843" s="38"/>
      <c r="AL843" s="38"/>
      <c r="AM843" s="38"/>
      <c r="AN843" s="38"/>
      <c r="AO843" s="38"/>
    </row>
    <row r="844" spans="5:41" ht="15" customHeight="1" x14ac:dyDescent="0.55000000000000004">
      <c r="E844" s="39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  <c r="AB844" s="38"/>
      <c r="AC844" s="38"/>
      <c r="AD844" s="38"/>
      <c r="AE844" s="38"/>
      <c r="AF844" s="38"/>
      <c r="AG844" s="38"/>
      <c r="AH844" s="38"/>
      <c r="AI844" s="38"/>
      <c r="AJ844" s="38"/>
      <c r="AK844" s="38"/>
      <c r="AL844" s="38"/>
      <c r="AM844" s="38"/>
      <c r="AN844" s="38"/>
      <c r="AO844" s="38"/>
    </row>
    <row r="845" spans="5:41" ht="15" customHeight="1" x14ac:dyDescent="0.55000000000000004">
      <c r="E845" s="39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  <c r="AB845" s="38"/>
      <c r="AC845" s="38"/>
      <c r="AD845" s="38"/>
      <c r="AE845" s="38"/>
      <c r="AF845" s="38"/>
      <c r="AG845" s="38"/>
      <c r="AH845" s="38"/>
      <c r="AI845" s="38"/>
      <c r="AJ845" s="38"/>
      <c r="AK845" s="38"/>
      <c r="AL845" s="38"/>
      <c r="AM845" s="38"/>
      <c r="AN845" s="38"/>
      <c r="AO845" s="38"/>
    </row>
    <row r="846" spans="5:41" ht="15" customHeight="1" x14ac:dyDescent="0.55000000000000004">
      <c r="E846" s="39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  <c r="AB846" s="38"/>
      <c r="AC846" s="38"/>
      <c r="AD846" s="38"/>
      <c r="AE846" s="38"/>
      <c r="AF846" s="38"/>
      <c r="AG846" s="38"/>
      <c r="AH846" s="38"/>
      <c r="AI846" s="38"/>
      <c r="AJ846" s="38"/>
      <c r="AK846" s="38"/>
      <c r="AL846" s="38"/>
      <c r="AM846" s="38"/>
      <c r="AN846" s="38"/>
      <c r="AO846" s="38"/>
    </row>
    <row r="847" spans="5:41" ht="15" customHeight="1" x14ac:dyDescent="0.55000000000000004">
      <c r="E847" s="39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8"/>
      <c r="AC847" s="38"/>
      <c r="AD847" s="38"/>
      <c r="AE847" s="38"/>
      <c r="AF847" s="38"/>
      <c r="AG847" s="38"/>
      <c r="AH847" s="38"/>
      <c r="AI847" s="38"/>
      <c r="AJ847" s="38"/>
      <c r="AK847" s="38"/>
      <c r="AL847" s="38"/>
      <c r="AM847" s="38"/>
      <c r="AN847" s="38"/>
      <c r="AO847" s="38"/>
    </row>
    <row r="848" spans="5:41" ht="15" customHeight="1" x14ac:dyDescent="0.55000000000000004">
      <c r="E848" s="39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  <c r="AB848" s="38"/>
      <c r="AC848" s="38"/>
      <c r="AD848" s="38"/>
      <c r="AE848" s="38"/>
      <c r="AF848" s="38"/>
      <c r="AG848" s="38"/>
      <c r="AH848" s="38"/>
      <c r="AI848" s="38"/>
      <c r="AJ848" s="38"/>
      <c r="AK848" s="38"/>
      <c r="AL848" s="38"/>
      <c r="AM848" s="38"/>
      <c r="AN848" s="38"/>
      <c r="AO848" s="38"/>
    </row>
    <row r="849" spans="5:41" ht="15" customHeight="1" x14ac:dyDescent="0.55000000000000004">
      <c r="E849" s="39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8"/>
      <c r="AC849" s="38"/>
      <c r="AD849" s="38"/>
      <c r="AE849" s="38"/>
      <c r="AF849" s="38"/>
      <c r="AG849" s="38"/>
      <c r="AH849" s="38"/>
      <c r="AI849" s="38"/>
      <c r="AJ849" s="38"/>
      <c r="AK849" s="38"/>
      <c r="AL849" s="38"/>
      <c r="AM849" s="38"/>
      <c r="AN849" s="38"/>
      <c r="AO849" s="38"/>
    </row>
    <row r="850" spans="5:41" ht="15" customHeight="1" x14ac:dyDescent="0.55000000000000004">
      <c r="E850" s="39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  <c r="AB850" s="38"/>
      <c r="AC850" s="38"/>
      <c r="AD850" s="38"/>
      <c r="AE850" s="38"/>
      <c r="AF850" s="38"/>
      <c r="AG850" s="38"/>
      <c r="AH850" s="38"/>
      <c r="AI850" s="38"/>
      <c r="AJ850" s="38"/>
      <c r="AK850" s="38"/>
      <c r="AL850" s="38"/>
      <c r="AM850" s="38"/>
      <c r="AN850" s="38"/>
      <c r="AO850" s="38"/>
    </row>
    <row r="851" spans="5:41" ht="15" customHeight="1" x14ac:dyDescent="0.55000000000000004">
      <c r="E851" s="39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  <c r="AB851" s="38"/>
      <c r="AC851" s="38"/>
      <c r="AD851" s="38"/>
      <c r="AE851" s="38"/>
      <c r="AF851" s="38"/>
      <c r="AG851" s="38"/>
      <c r="AH851" s="38"/>
      <c r="AI851" s="38"/>
      <c r="AJ851" s="38"/>
      <c r="AK851" s="38"/>
      <c r="AL851" s="38"/>
      <c r="AM851" s="38"/>
      <c r="AN851" s="38"/>
      <c r="AO851" s="38"/>
    </row>
    <row r="852" spans="5:41" ht="15" customHeight="1" x14ac:dyDescent="0.55000000000000004">
      <c r="E852" s="39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  <c r="AB852" s="38"/>
      <c r="AC852" s="38"/>
      <c r="AD852" s="38"/>
      <c r="AE852" s="38"/>
      <c r="AF852" s="38"/>
      <c r="AG852" s="38"/>
      <c r="AH852" s="38"/>
      <c r="AI852" s="38"/>
      <c r="AJ852" s="38"/>
      <c r="AK852" s="38"/>
      <c r="AL852" s="38"/>
      <c r="AM852" s="38"/>
      <c r="AN852" s="38"/>
      <c r="AO852" s="38"/>
    </row>
    <row r="853" spans="5:41" ht="15" customHeight="1" x14ac:dyDescent="0.55000000000000004">
      <c r="E853" s="39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8"/>
      <c r="AC853" s="38"/>
      <c r="AD853" s="38"/>
      <c r="AE853" s="38"/>
      <c r="AF853" s="38"/>
      <c r="AG853" s="38"/>
      <c r="AH853" s="38"/>
      <c r="AI853" s="38"/>
      <c r="AJ853" s="38"/>
      <c r="AK853" s="38"/>
      <c r="AL853" s="38"/>
      <c r="AM853" s="38"/>
      <c r="AN853" s="38"/>
      <c r="AO853" s="38"/>
    </row>
    <row r="854" spans="5:41" ht="15" customHeight="1" x14ac:dyDescent="0.55000000000000004">
      <c r="E854" s="39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  <c r="AB854" s="38"/>
      <c r="AC854" s="38"/>
      <c r="AD854" s="38"/>
      <c r="AE854" s="38"/>
      <c r="AF854" s="38"/>
      <c r="AG854" s="38"/>
      <c r="AH854" s="38"/>
      <c r="AI854" s="38"/>
      <c r="AJ854" s="38"/>
      <c r="AK854" s="38"/>
      <c r="AL854" s="38"/>
      <c r="AM854" s="38"/>
      <c r="AN854" s="38"/>
      <c r="AO854" s="38"/>
    </row>
    <row r="855" spans="5:41" ht="15" customHeight="1" x14ac:dyDescent="0.55000000000000004">
      <c r="E855" s="39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  <c r="AB855" s="38"/>
      <c r="AC855" s="38"/>
      <c r="AD855" s="38"/>
      <c r="AE855" s="38"/>
      <c r="AF855" s="38"/>
      <c r="AG855" s="38"/>
      <c r="AH855" s="38"/>
      <c r="AI855" s="38"/>
      <c r="AJ855" s="38"/>
      <c r="AK855" s="38"/>
      <c r="AL855" s="38"/>
      <c r="AM855" s="38"/>
      <c r="AN855" s="38"/>
      <c r="AO855" s="38"/>
    </row>
    <row r="856" spans="5:41" ht="15" customHeight="1" x14ac:dyDescent="0.55000000000000004">
      <c r="E856" s="39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  <c r="AB856" s="38"/>
      <c r="AC856" s="38"/>
      <c r="AD856" s="38"/>
      <c r="AE856" s="38"/>
      <c r="AF856" s="38"/>
      <c r="AG856" s="38"/>
      <c r="AH856" s="38"/>
      <c r="AI856" s="38"/>
      <c r="AJ856" s="38"/>
      <c r="AK856" s="38"/>
      <c r="AL856" s="38"/>
      <c r="AM856" s="38"/>
      <c r="AN856" s="38"/>
      <c r="AO856" s="38"/>
    </row>
    <row r="857" spans="5:41" ht="15" customHeight="1" x14ac:dyDescent="0.55000000000000004">
      <c r="E857" s="39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  <c r="AB857" s="38"/>
      <c r="AC857" s="38"/>
      <c r="AD857" s="38"/>
      <c r="AE857" s="38"/>
      <c r="AF857" s="38"/>
      <c r="AG857" s="38"/>
      <c r="AH857" s="38"/>
      <c r="AI857" s="38"/>
      <c r="AJ857" s="38"/>
      <c r="AK857" s="38"/>
      <c r="AL857" s="38"/>
      <c r="AM857" s="38"/>
      <c r="AN857" s="38"/>
      <c r="AO857" s="38"/>
    </row>
    <row r="858" spans="5:41" ht="15" customHeight="1" x14ac:dyDescent="0.55000000000000004">
      <c r="E858" s="39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  <c r="AB858" s="38"/>
      <c r="AC858" s="38"/>
      <c r="AD858" s="38"/>
      <c r="AE858" s="38"/>
      <c r="AF858" s="38"/>
      <c r="AG858" s="38"/>
      <c r="AH858" s="38"/>
      <c r="AI858" s="38"/>
      <c r="AJ858" s="38"/>
      <c r="AK858" s="38"/>
      <c r="AL858" s="38"/>
      <c r="AM858" s="38"/>
      <c r="AN858" s="38"/>
      <c r="AO858" s="38"/>
    </row>
    <row r="859" spans="5:41" ht="15" customHeight="1" x14ac:dyDescent="0.55000000000000004">
      <c r="E859" s="39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8"/>
      <c r="AC859" s="38"/>
      <c r="AD859" s="38"/>
      <c r="AE859" s="38"/>
      <c r="AF859" s="38"/>
      <c r="AG859" s="38"/>
      <c r="AH859" s="38"/>
      <c r="AI859" s="38"/>
      <c r="AJ859" s="38"/>
      <c r="AK859" s="38"/>
      <c r="AL859" s="38"/>
      <c r="AM859" s="38"/>
      <c r="AN859" s="38"/>
      <c r="AO859" s="38"/>
    </row>
    <row r="860" spans="5:41" ht="15" customHeight="1" x14ac:dyDescent="0.55000000000000004">
      <c r="E860" s="39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  <c r="AB860" s="38"/>
      <c r="AC860" s="38"/>
      <c r="AD860" s="38"/>
      <c r="AE860" s="38"/>
      <c r="AF860" s="38"/>
      <c r="AG860" s="38"/>
      <c r="AH860" s="38"/>
      <c r="AI860" s="38"/>
      <c r="AJ860" s="38"/>
      <c r="AK860" s="38"/>
      <c r="AL860" s="38"/>
      <c r="AM860" s="38"/>
      <c r="AN860" s="38"/>
      <c r="AO860" s="38"/>
    </row>
    <row r="861" spans="5:41" ht="15" customHeight="1" x14ac:dyDescent="0.55000000000000004">
      <c r="E861" s="39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  <c r="AB861" s="38"/>
      <c r="AC861" s="38"/>
      <c r="AD861" s="38"/>
      <c r="AE861" s="38"/>
      <c r="AF861" s="38"/>
      <c r="AG861" s="38"/>
      <c r="AH861" s="38"/>
      <c r="AI861" s="38"/>
      <c r="AJ861" s="38"/>
      <c r="AK861" s="38"/>
      <c r="AL861" s="38"/>
      <c r="AM861" s="38"/>
      <c r="AN861" s="38"/>
      <c r="AO861" s="38"/>
    </row>
    <row r="862" spans="5:41" ht="15" customHeight="1" x14ac:dyDescent="0.55000000000000004">
      <c r="E862" s="39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  <c r="AB862" s="38"/>
      <c r="AC862" s="38"/>
      <c r="AD862" s="38"/>
      <c r="AE862" s="38"/>
      <c r="AF862" s="38"/>
      <c r="AG862" s="38"/>
      <c r="AH862" s="38"/>
      <c r="AI862" s="38"/>
      <c r="AJ862" s="38"/>
      <c r="AK862" s="38"/>
      <c r="AL862" s="38"/>
      <c r="AM862" s="38"/>
      <c r="AN862" s="38"/>
      <c r="AO862" s="38"/>
    </row>
    <row r="863" spans="5:41" ht="15" customHeight="1" x14ac:dyDescent="0.55000000000000004">
      <c r="E863" s="39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  <c r="AB863" s="38"/>
      <c r="AC863" s="38"/>
      <c r="AD863" s="38"/>
      <c r="AE863" s="38"/>
      <c r="AF863" s="38"/>
      <c r="AG863" s="38"/>
      <c r="AH863" s="38"/>
      <c r="AI863" s="38"/>
      <c r="AJ863" s="38"/>
      <c r="AK863" s="38"/>
      <c r="AL863" s="38"/>
      <c r="AM863" s="38"/>
      <c r="AN863" s="38"/>
      <c r="AO863" s="38"/>
    </row>
    <row r="864" spans="5:41" ht="15" customHeight="1" x14ac:dyDescent="0.55000000000000004">
      <c r="E864" s="39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  <c r="AB864" s="38"/>
      <c r="AC864" s="38"/>
      <c r="AD864" s="38"/>
      <c r="AE864" s="38"/>
      <c r="AF864" s="38"/>
      <c r="AG864" s="38"/>
      <c r="AH864" s="38"/>
      <c r="AI864" s="38"/>
      <c r="AJ864" s="38"/>
      <c r="AK864" s="38"/>
      <c r="AL864" s="38"/>
      <c r="AM864" s="38"/>
      <c r="AN864" s="38"/>
      <c r="AO864" s="38"/>
    </row>
    <row r="865" spans="5:41" ht="15" customHeight="1" x14ac:dyDescent="0.55000000000000004">
      <c r="E865" s="39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8"/>
      <c r="AC865" s="38"/>
      <c r="AD865" s="38"/>
      <c r="AE865" s="38"/>
      <c r="AF865" s="38"/>
      <c r="AG865" s="38"/>
      <c r="AH865" s="38"/>
      <c r="AI865" s="38"/>
      <c r="AJ865" s="38"/>
      <c r="AK865" s="38"/>
      <c r="AL865" s="38"/>
      <c r="AM865" s="38"/>
      <c r="AN865" s="38"/>
      <c r="AO865" s="38"/>
    </row>
    <row r="866" spans="5:41" ht="15" customHeight="1" x14ac:dyDescent="0.55000000000000004">
      <c r="E866" s="39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  <c r="AB866" s="38"/>
      <c r="AC866" s="38"/>
      <c r="AD866" s="38"/>
      <c r="AE866" s="38"/>
      <c r="AF866" s="38"/>
      <c r="AG866" s="38"/>
      <c r="AH866" s="38"/>
      <c r="AI866" s="38"/>
      <c r="AJ866" s="38"/>
      <c r="AK866" s="38"/>
      <c r="AL866" s="38"/>
      <c r="AM866" s="38"/>
      <c r="AN866" s="38"/>
      <c r="AO866" s="38"/>
    </row>
    <row r="867" spans="5:41" ht="15" customHeight="1" x14ac:dyDescent="0.55000000000000004">
      <c r="E867" s="39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  <c r="AB867" s="38"/>
      <c r="AC867" s="38"/>
      <c r="AD867" s="38"/>
      <c r="AE867" s="38"/>
      <c r="AF867" s="38"/>
      <c r="AG867" s="38"/>
      <c r="AH867" s="38"/>
      <c r="AI867" s="38"/>
      <c r="AJ867" s="38"/>
      <c r="AK867" s="38"/>
      <c r="AL867" s="38"/>
      <c r="AM867" s="38"/>
      <c r="AN867" s="38"/>
      <c r="AO867" s="38"/>
    </row>
    <row r="868" spans="5:41" ht="15" customHeight="1" x14ac:dyDescent="0.55000000000000004">
      <c r="E868" s="39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  <c r="AB868" s="38"/>
      <c r="AC868" s="38"/>
      <c r="AD868" s="38"/>
      <c r="AE868" s="38"/>
      <c r="AF868" s="38"/>
      <c r="AG868" s="38"/>
      <c r="AH868" s="38"/>
      <c r="AI868" s="38"/>
      <c r="AJ868" s="38"/>
      <c r="AK868" s="38"/>
      <c r="AL868" s="38"/>
      <c r="AM868" s="38"/>
      <c r="AN868" s="38"/>
      <c r="AO868" s="38"/>
    </row>
    <row r="869" spans="5:41" ht="15" customHeight="1" x14ac:dyDescent="0.55000000000000004">
      <c r="E869" s="39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  <c r="AB869" s="38"/>
      <c r="AC869" s="38"/>
      <c r="AD869" s="38"/>
      <c r="AE869" s="38"/>
      <c r="AF869" s="38"/>
      <c r="AG869" s="38"/>
      <c r="AH869" s="38"/>
      <c r="AI869" s="38"/>
      <c r="AJ869" s="38"/>
      <c r="AK869" s="38"/>
      <c r="AL869" s="38"/>
      <c r="AM869" s="38"/>
      <c r="AN869" s="38"/>
      <c r="AO869" s="38"/>
    </row>
    <row r="870" spans="5:41" ht="15" customHeight="1" x14ac:dyDescent="0.55000000000000004">
      <c r="E870" s="39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  <c r="AB870" s="38"/>
      <c r="AC870" s="38"/>
      <c r="AD870" s="38"/>
      <c r="AE870" s="38"/>
      <c r="AF870" s="38"/>
      <c r="AG870" s="38"/>
      <c r="AH870" s="38"/>
      <c r="AI870" s="38"/>
      <c r="AJ870" s="38"/>
      <c r="AK870" s="38"/>
      <c r="AL870" s="38"/>
      <c r="AM870" s="38"/>
      <c r="AN870" s="38"/>
      <c r="AO870" s="38"/>
    </row>
    <row r="871" spans="5:41" ht="15" customHeight="1" x14ac:dyDescent="0.55000000000000004">
      <c r="E871" s="39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  <c r="AB871" s="38"/>
      <c r="AC871" s="38"/>
      <c r="AD871" s="38"/>
      <c r="AE871" s="38"/>
      <c r="AF871" s="38"/>
      <c r="AG871" s="38"/>
      <c r="AH871" s="38"/>
      <c r="AI871" s="38"/>
      <c r="AJ871" s="38"/>
      <c r="AK871" s="38"/>
      <c r="AL871" s="38"/>
      <c r="AM871" s="38"/>
      <c r="AN871" s="38"/>
      <c r="AO871" s="38"/>
    </row>
    <row r="872" spans="5:41" ht="15" customHeight="1" x14ac:dyDescent="0.55000000000000004">
      <c r="E872" s="39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  <c r="AB872" s="38"/>
      <c r="AC872" s="38"/>
      <c r="AD872" s="38"/>
      <c r="AE872" s="38"/>
      <c r="AF872" s="38"/>
      <c r="AG872" s="38"/>
      <c r="AH872" s="38"/>
      <c r="AI872" s="38"/>
      <c r="AJ872" s="38"/>
      <c r="AK872" s="38"/>
      <c r="AL872" s="38"/>
      <c r="AM872" s="38"/>
      <c r="AN872" s="38"/>
      <c r="AO872" s="38"/>
    </row>
    <row r="873" spans="5:41" ht="15" customHeight="1" x14ac:dyDescent="0.55000000000000004">
      <c r="E873" s="39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  <c r="AB873" s="38"/>
      <c r="AC873" s="38"/>
      <c r="AD873" s="38"/>
      <c r="AE873" s="38"/>
      <c r="AF873" s="38"/>
      <c r="AG873" s="38"/>
      <c r="AH873" s="38"/>
      <c r="AI873" s="38"/>
      <c r="AJ873" s="38"/>
      <c r="AK873" s="38"/>
      <c r="AL873" s="38"/>
      <c r="AM873" s="38"/>
      <c r="AN873" s="38"/>
      <c r="AO873" s="38"/>
    </row>
    <row r="874" spans="5:41" ht="15" customHeight="1" x14ac:dyDescent="0.55000000000000004">
      <c r="E874" s="39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  <c r="AB874" s="38"/>
      <c r="AC874" s="38"/>
      <c r="AD874" s="38"/>
      <c r="AE874" s="38"/>
      <c r="AF874" s="38"/>
      <c r="AG874" s="38"/>
      <c r="AH874" s="38"/>
      <c r="AI874" s="38"/>
      <c r="AJ874" s="38"/>
      <c r="AK874" s="38"/>
      <c r="AL874" s="38"/>
      <c r="AM874" s="38"/>
      <c r="AN874" s="38"/>
      <c r="AO874" s="38"/>
    </row>
    <row r="875" spans="5:41" ht="15" customHeight="1" x14ac:dyDescent="0.55000000000000004">
      <c r="E875" s="39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  <c r="AB875" s="38"/>
      <c r="AC875" s="38"/>
      <c r="AD875" s="38"/>
      <c r="AE875" s="38"/>
      <c r="AF875" s="38"/>
      <c r="AG875" s="38"/>
      <c r="AH875" s="38"/>
      <c r="AI875" s="38"/>
      <c r="AJ875" s="38"/>
      <c r="AK875" s="38"/>
      <c r="AL875" s="38"/>
      <c r="AM875" s="38"/>
      <c r="AN875" s="38"/>
      <c r="AO875" s="38"/>
    </row>
    <row r="876" spans="5:41" ht="15" customHeight="1" x14ac:dyDescent="0.55000000000000004">
      <c r="E876" s="39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  <c r="AB876" s="38"/>
      <c r="AC876" s="38"/>
      <c r="AD876" s="38"/>
      <c r="AE876" s="38"/>
      <c r="AF876" s="38"/>
      <c r="AG876" s="38"/>
      <c r="AH876" s="38"/>
      <c r="AI876" s="38"/>
      <c r="AJ876" s="38"/>
      <c r="AK876" s="38"/>
      <c r="AL876" s="38"/>
      <c r="AM876" s="38"/>
      <c r="AN876" s="38"/>
      <c r="AO876" s="38"/>
    </row>
    <row r="877" spans="5:41" ht="15" customHeight="1" x14ac:dyDescent="0.55000000000000004">
      <c r="E877" s="39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  <c r="AB877" s="38"/>
      <c r="AC877" s="38"/>
      <c r="AD877" s="38"/>
      <c r="AE877" s="38"/>
      <c r="AF877" s="38"/>
      <c r="AG877" s="38"/>
      <c r="AH877" s="38"/>
      <c r="AI877" s="38"/>
      <c r="AJ877" s="38"/>
      <c r="AK877" s="38"/>
      <c r="AL877" s="38"/>
      <c r="AM877" s="38"/>
      <c r="AN877" s="38"/>
      <c r="AO877" s="38"/>
    </row>
    <row r="878" spans="5:41" ht="15" customHeight="1" x14ac:dyDescent="0.55000000000000004">
      <c r="E878" s="39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8"/>
      <c r="AC878" s="38"/>
      <c r="AD878" s="38"/>
      <c r="AE878" s="38"/>
      <c r="AF878" s="38"/>
      <c r="AG878" s="38"/>
      <c r="AH878" s="38"/>
      <c r="AI878" s="38"/>
      <c r="AJ878" s="38"/>
      <c r="AK878" s="38"/>
      <c r="AL878" s="38"/>
      <c r="AM878" s="38"/>
      <c r="AN878" s="38"/>
      <c r="AO878" s="38"/>
    </row>
    <row r="879" spans="5:41" ht="15" customHeight="1" x14ac:dyDescent="0.55000000000000004">
      <c r="E879" s="39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8"/>
      <c r="AC879" s="38"/>
      <c r="AD879" s="38"/>
      <c r="AE879" s="38"/>
      <c r="AF879" s="38"/>
      <c r="AG879" s="38"/>
      <c r="AH879" s="38"/>
      <c r="AI879" s="38"/>
      <c r="AJ879" s="38"/>
      <c r="AK879" s="38"/>
      <c r="AL879" s="38"/>
      <c r="AM879" s="38"/>
      <c r="AN879" s="38"/>
      <c r="AO879" s="38"/>
    </row>
    <row r="880" spans="5:41" ht="15" customHeight="1" x14ac:dyDescent="0.55000000000000004">
      <c r="E880" s="39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  <c r="AB880" s="38"/>
      <c r="AC880" s="38"/>
      <c r="AD880" s="38"/>
      <c r="AE880" s="38"/>
      <c r="AF880" s="38"/>
      <c r="AG880" s="38"/>
      <c r="AH880" s="38"/>
      <c r="AI880" s="38"/>
      <c r="AJ880" s="38"/>
      <c r="AK880" s="38"/>
      <c r="AL880" s="38"/>
      <c r="AM880" s="38"/>
      <c r="AN880" s="38"/>
      <c r="AO880" s="38"/>
    </row>
    <row r="881" spans="5:41" ht="15" customHeight="1" x14ac:dyDescent="0.55000000000000004">
      <c r="E881" s="39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8"/>
      <c r="AC881" s="38"/>
      <c r="AD881" s="38"/>
      <c r="AE881" s="38"/>
      <c r="AF881" s="38"/>
      <c r="AG881" s="38"/>
      <c r="AH881" s="38"/>
      <c r="AI881" s="38"/>
      <c r="AJ881" s="38"/>
      <c r="AK881" s="38"/>
      <c r="AL881" s="38"/>
      <c r="AM881" s="38"/>
      <c r="AN881" s="38"/>
      <c r="AO881" s="38"/>
    </row>
    <row r="882" spans="5:41" ht="15" customHeight="1" x14ac:dyDescent="0.55000000000000004">
      <c r="E882" s="39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  <c r="AB882" s="38"/>
      <c r="AC882" s="38"/>
      <c r="AD882" s="38"/>
      <c r="AE882" s="38"/>
      <c r="AF882" s="38"/>
      <c r="AG882" s="38"/>
      <c r="AH882" s="38"/>
      <c r="AI882" s="38"/>
      <c r="AJ882" s="38"/>
      <c r="AK882" s="38"/>
      <c r="AL882" s="38"/>
      <c r="AM882" s="38"/>
      <c r="AN882" s="38"/>
      <c r="AO882" s="38"/>
    </row>
    <row r="883" spans="5:41" ht="15" customHeight="1" x14ac:dyDescent="0.55000000000000004">
      <c r="E883" s="39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  <c r="AB883" s="38"/>
      <c r="AC883" s="38"/>
      <c r="AD883" s="38"/>
      <c r="AE883" s="38"/>
      <c r="AF883" s="38"/>
      <c r="AG883" s="38"/>
      <c r="AH883" s="38"/>
      <c r="AI883" s="38"/>
      <c r="AJ883" s="38"/>
      <c r="AK883" s="38"/>
      <c r="AL883" s="38"/>
      <c r="AM883" s="38"/>
      <c r="AN883" s="38"/>
      <c r="AO883" s="38"/>
    </row>
    <row r="884" spans="5:41" ht="15" customHeight="1" x14ac:dyDescent="0.55000000000000004">
      <c r="E884" s="39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8"/>
      <c r="AC884" s="38"/>
      <c r="AD884" s="38"/>
      <c r="AE884" s="38"/>
      <c r="AF884" s="38"/>
      <c r="AG884" s="38"/>
      <c r="AH884" s="38"/>
      <c r="AI884" s="38"/>
      <c r="AJ884" s="38"/>
      <c r="AK884" s="38"/>
      <c r="AL884" s="38"/>
      <c r="AM884" s="38"/>
      <c r="AN884" s="38"/>
      <c r="AO884" s="38"/>
    </row>
    <row r="885" spans="5:41" ht="15" customHeight="1" x14ac:dyDescent="0.55000000000000004">
      <c r="E885" s="39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  <c r="AB885" s="38"/>
      <c r="AC885" s="38"/>
      <c r="AD885" s="38"/>
      <c r="AE885" s="38"/>
      <c r="AF885" s="38"/>
      <c r="AG885" s="38"/>
      <c r="AH885" s="38"/>
      <c r="AI885" s="38"/>
      <c r="AJ885" s="38"/>
      <c r="AK885" s="38"/>
      <c r="AL885" s="38"/>
      <c r="AM885" s="38"/>
      <c r="AN885" s="38"/>
      <c r="AO885" s="38"/>
    </row>
    <row r="886" spans="5:41" ht="15" customHeight="1" x14ac:dyDescent="0.55000000000000004">
      <c r="E886" s="39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  <c r="AD886" s="38"/>
      <c r="AE886" s="38"/>
      <c r="AF886" s="38"/>
      <c r="AG886" s="38"/>
      <c r="AH886" s="38"/>
      <c r="AI886" s="38"/>
      <c r="AJ886" s="38"/>
      <c r="AK886" s="38"/>
      <c r="AL886" s="38"/>
      <c r="AM886" s="38"/>
      <c r="AN886" s="38"/>
      <c r="AO886" s="38"/>
    </row>
    <row r="887" spans="5:41" ht="15" customHeight="1" x14ac:dyDescent="0.55000000000000004">
      <c r="E887" s="39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  <c r="AB887" s="38"/>
      <c r="AC887" s="38"/>
      <c r="AD887" s="38"/>
      <c r="AE887" s="38"/>
      <c r="AF887" s="38"/>
      <c r="AG887" s="38"/>
      <c r="AH887" s="38"/>
      <c r="AI887" s="38"/>
      <c r="AJ887" s="38"/>
      <c r="AK887" s="38"/>
      <c r="AL887" s="38"/>
      <c r="AM887" s="38"/>
      <c r="AN887" s="38"/>
      <c r="AO887" s="38"/>
    </row>
    <row r="888" spans="5:41" ht="15" customHeight="1" x14ac:dyDescent="0.55000000000000004">
      <c r="E888" s="39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  <c r="AB888" s="38"/>
      <c r="AC888" s="38"/>
      <c r="AD888" s="38"/>
      <c r="AE888" s="38"/>
      <c r="AF888" s="38"/>
      <c r="AG888" s="38"/>
      <c r="AH888" s="38"/>
      <c r="AI888" s="38"/>
      <c r="AJ888" s="38"/>
      <c r="AK888" s="38"/>
      <c r="AL888" s="38"/>
      <c r="AM888" s="38"/>
      <c r="AN888" s="38"/>
      <c r="AO888" s="38"/>
    </row>
    <row r="889" spans="5:41" ht="15" customHeight="1" x14ac:dyDescent="0.55000000000000004">
      <c r="E889" s="39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  <c r="AB889" s="38"/>
      <c r="AC889" s="38"/>
      <c r="AD889" s="38"/>
      <c r="AE889" s="38"/>
      <c r="AF889" s="38"/>
      <c r="AG889" s="38"/>
      <c r="AH889" s="38"/>
      <c r="AI889" s="38"/>
      <c r="AJ889" s="38"/>
      <c r="AK889" s="38"/>
      <c r="AL889" s="38"/>
      <c r="AM889" s="38"/>
      <c r="AN889" s="38"/>
      <c r="AO889" s="38"/>
    </row>
    <row r="890" spans="5:41" ht="15" customHeight="1" x14ac:dyDescent="0.55000000000000004">
      <c r="E890" s="39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  <c r="AC890" s="38"/>
      <c r="AD890" s="38"/>
      <c r="AE890" s="38"/>
      <c r="AF890" s="38"/>
      <c r="AG890" s="38"/>
      <c r="AH890" s="38"/>
      <c r="AI890" s="38"/>
      <c r="AJ890" s="38"/>
      <c r="AK890" s="38"/>
      <c r="AL890" s="38"/>
      <c r="AM890" s="38"/>
      <c r="AN890" s="38"/>
      <c r="AO890" s="38"/>
    </row>
    <row r="891" spans="5:41" ht="15" customHeight="1" x14ac:dyDescent="0.55000000000000004">
      <c r="E891" s="39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  <c r="AB891" s="38"/>
      <c r="AC891" s="38"/>
      <c r="AD891" s="38"/>
      <c r="AE891" s="38"/>
      <c r="AF891" s="38"/>
      <c r="AG891" s="38"/>
      <c r="AH891" s="38"/>
      <c r="AI891" s="38"/>
      <c r="AJ891" s="38"/>
      <c r="AK891" s="38"/>
      <c r="AL891" s="38"/>
      <c r="AM891" s="38"/>
      <c r="AN891" s="38"/>
      <c r="AO891" s="38"/>
    </row>
    <row r="892" spans="5:41" ht="15" customHeight="1" x14ac:dyDescent="0.55000000000000004">
      <c r="E892" s="39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  <c r="AB892" s="38"/>
      <c r="AC892" s="38"/>
      <c r="AD892" s="38"/>
      <c r="AE892" s="38"/>
      <c r="AF892" s="38"/>
      <c r="AG892" s="38"/>
      <c r="AH892" s="38"/>
      <c r="AI892" s="38"/>
      <c r="AJ892" s="38"/>
      <c r="AK892" s="38"/>
      <c r="AL892" s="38"/>
      <c r="AM892" s="38"/>
      <c r="AN892" s="38"/>
      <c r="AO892" s="38"/>
    </row>
    <row r="893" spans="5:41" ht="15" customHeight="1" x14ac:dyDescent="0.55000000000000004">
      <c r="E893" s="39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  <c r="AB893" s="38"/>
      <c r="AC893" s="38"/>
      <c r="AD893" s="38"/>
      <c r="AE893" s="38"/>
      <c r="AF893" s="38"/>
      <c r="AG893" s="38"/>
      <c r="AH893" s="38"/>
      <c r="AI893" s="38"/>
      <c r="AJ893" s="38"/>
      <c r="AK893" s="38"/>
      <c r="AL893" s="38"/>
      <c r="AM893" s="38"/>
      <c r="AN893" s="38"/>
      <c r="AO893" s="38"/>
    </row>
    <row r="894" spans="5:41" ht="15" customHeight="1" x14ac:dyDescent="0.55000000000000004">
      <c r="E894" s="39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  <c r="AB894" s="38"/>
      <c r="AC894" s="38"/>
      <c r="AD894" s="38"/>
      <c r="AE894" s="38"/>
      <c r="AF894" s="38"/>
      <c r="AG894" s="38"/>
      <c r="AH894" s="38"/>
      <c r="AI894" s="38"/>
      <c r="AJ894" s="38"/>
      <c r="AK894" s="38"/>
      <c r="AL894" s="38"/>
      <c r="AM894" s="38"/>
      <c r="AN894" s="38"/>
      <c r="AO894" s="38"/>
    </row>
    <row r="895" spans="5:41" ht="15" customHeight="1" x14ac:dyDescent="0.55000000000000004">
      <c r="E895" s="39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  <c r="AB895" s="38"/>
      <c r="AC895" s="38"/>
      <c r="AD895" s="38"/>
      <c r="AE895" s="38"/>
      <c r="AF895" s="38"/>
      <c r="AG895" s="38"/>
      <c r="AH895" s="38"/>
      <c r="AI895" s="38"/>
      <c r="AJ895" s="38"/>
      <c r="AK895" s="38"/>
      <c r="AL895" s="38"/>
      <c r="AM895" s="38"/>
      <c r="AN895" s="38"/>
      <c r="AO895" s="38"/>
    </row>
    <row r="896" spans="5:41" ht="15" customHeight="1" x14ac:dyDescent="0.55000000000000004">
      <c r="E896" s="39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  <c r="AB896" s="38"/>
      <c r="AC896" s="38"/>
      <c r="AD896" s="38"/>
      <c r="AE896" s="38"/>
      <c r="AF896" s="38"/>
      <c r="AG896" s="38"/>
      <c r="AH896" s="38"/>
      <c r="AI896" s="38"/>
      <c r="AJ896" s="38"/>
      <c r="AK896" s="38"/>
      <c r="AL896" s="38"/>
      <c r="AM896" s="38"/>
      <c r="AN896" s="38"/>
      <c r="AO896" s="38"/>
    </row>
    <row r="897" spans="5:41" ht="15" customHeight="1" x14ac:dyDescent="0.55000000000000004">
      <c r="E897" s="39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  <c r="AB897" s="38"/>
      <c r="AC897" s="38"/>
      <c r="AD897" s="38"/>
      <c r="AE897" s="38"/>
      <c r="AF897" s="38"/>
      <c r="AG897" s="38"/>
      <c r="AH897" s="38"/>
      <c r="AI897" s="38"/>
      <c r="AJ897" s="38"/>
      <c r="AK897" s="38"/>
      <c r="AL897" s="38"/>
      <c r="AM897" s="38"/>
      <c r="AN897" s="38"/>
      <c r="AO897" s="38"/>
    </row>
    <row r="898" spans="5:41" ht="15" customHeight="1" x14ac:dyDescent="0.55000000000000004">
      <c r="E898" s="39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  <c r="AB898" s="38"/>
      <c r="AC898" s="38"/>
      <c r="AD898" s="38"/>
      <c r="AE898" s="38"/>
      <c r="AF898" s="38"/>
      <c r="AG898" s="38"/>
      <c r="AH898" s="38"/>
      <c r="AI898" s="38"/>
      <c r="AJ898" s="38"/>
      <c r="AK898" s="38"/>
      <c r="AL898" s="38"/>
      <c r="AM898" s="38"/>
      <c r="AN898" s="38"/>
      <c r="AO898" s="38"/>
    </row>
    <row r="899" spans="5:41" ht="15" customHeight="1" x14ac:dyDescent="0.55000000000000004">
      <c r="E899" s="39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  <c r="AB899" s="38"/>
      <c r="AC899" s="38"/>
      <c r="AD899" s="38"/>
      <c r="AE899" s="38"/>
      <c r="AF899" s="38"/>
      <c r="AG899" s="38"/>
      <c r="AH899" s="38"/>
      <c r="AI899" s="38"/>
      <c r="AJ899" s="38"/>
      <c r="AK899" s="38"/>
      <c r="AL899" s="38"/>
      <c r="AM899" s="38"/>
      <c r="AN899" s="38"/>
      <c r="AO899" s="38"/>
    </row>
    <row r="900" spans="5:41" ht="15" customHeight="1" x14ac:dyDescent="0.55000000000000004">
      <c r="E900" s="39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  <c r="AB900" s="38"/>
      <c r="AC900" s="38"/>
      <c r="AD900" s="38"/>
      <c r="AE900" s="38"/>
      <c r="AF900" s="38"/>
      <c r="AG900" s="38"/>
      <c r="AH900" s="38"/>
      <c r="AI900" s="38"/>
      <c r="AJ900" s="38"/>
      <c r="AK900" s="38"/>
      <c r="AL900" s="38"/>
      <c r="AM900" s="38"/>
      <c r="AN900" s="38"/>
      <c r="AO900" s="38"/>
    </row>
    <row r="901" spans="5:41" ht="15" customHeight="1" x14ac:dyDescent="0.55000000000000004">
      <c r="E901" s="39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  <c r="AB901" s="38"/>
      <c r="AC901" s="38"/>
      <c r="AD901" s="38"/>
      <c r="AE901" s="38"/>
      <c r="AF901" s="38"/>
      <c r="AG901" s="38"/>
      <c r="AH901" s="38"/>
      <c r="AI901" s="38"/>
      <c r="AJ901" s="38"/>
      <c r="AK901" s="38"/>
      <c r="AL901" s="38"/>
      <c r="AM901" s="38"/>
      <c r="AN901" s="38"/>
      <c r="AO901" s="38"/>
    </row>
    <row r="902" spans="5:41" ht="15" customHeight="1" x14ac:dyDescent="0.55000000000000004">
      <c r="E902" s="39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  <c r="AB902" s="38"/>
      <c r="AC902" s="38"/>
      <c r="AD902" s="38"/>
      <c r="AE902" s="38"/>
      <c r="AF902" s="38"/>
      <c r="AG902" s="38"/>
      <c r="AH902" s="38"/>
      <c r="AI902" s="38"/>
      <c r="AJ902" s="38"/>
      <c r="AK902" s="38"/>
      <c r="AL902" s="38"/>
      <c r="AM902" s="38"/>
      <c r="AN902" s="38"/>
      <c r="AO902" s="38"/>
    </row>
    <row r="903" spans="5:41" ht="15" customHeight="1" x14ac:dyDescent="0.55000000000000004">
      <c r="E903" s="39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  <c r="AB903" s="38"/>
      <c r="AC903" s="38"/>
      <c r="AD903" s="38"/>
      <c r="AE903" s="38"/>
      <c r="AF903" s="38"/>
      <c r="AG903" s="38"/>
      <c r="AH903" s="38"/>
      <c r="AI903" s="38"/>
      <c r="AJ903" s="38"/>
      <c r="AK903" s="38"/>
      <c r="AL903" s="38"/>
      <c r="AM903" s="38"/>
      <c r="AN903" s="38"/>
      <c r="AO903" s="38"/>
    </row>
    <row r="904" spans="5:41" ht="15" customHeight="1" x14ac:dyDescent="0.55000000000000004">
      <c r="E904" s="39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  <c r="AB904" s="38"/>
      <c r="AC904" s="38"/>
      <c r="AD904" s="38"/>
      <c r="AE904" s="38"/>
      <c r="AF904" s="38"/>
      <c r="AG904" s="38"/>
      <c r="AH904" s="38"/>
      <c r="AI904" s="38"/>
      <c r="AJ904" s="38"/>
      <c r="AK904" s="38"/>
      <c r="AL904" s="38"/>
      <c r="AM904" s="38"/>
      <c r="AN904" s="38"/>
      <c r="AO904" s="38"/>
    </row>
    <row r="905" spans="5:41" ht="15" customHeight="1" x14ac:dyDescent="0.55000000000000004">
      <c r="E905" s="39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  <c r="AB905" s="38"/>
      <c r="AC905" s="38"/>
      <c r="AD905" s="38"/>
      <c r="AE905" s="38"/>
      <c r="AF905" s="38"/>
      <c r="AG905" s="38"/>
      <c r="AH905" s="38"/>
      <c r="AI905" s="38"/>
      <c r="AJ905" s="38"/>
      <c r="AK905" s="38"/>
      <c r="AL905" s="38"/>
      <c r="AM905" s="38"/>
      <c r="AN905" s="38"/>
      <c r="AO905" s="38"/>
    </row>
    <row r="906" spans="5:41" ht="15" customHeight="1" x14ac:dyDescent="0.55000000000000004">
      <c r="E906" s="39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  <c r="AB906" s="38"/>
      <c r="AC906" s="38"/>
      <c r="AD906" s="38"/>
      <c r="AE906" s="38"/>
      <c r="AF906" s="38"/>
      <c r="AG906" s="38"/>
      <c r="AH906" s="38"/>
      <c r="AI906" s="38"/>
      <c r="AJ906" s="38"/>
      <c r="AK906" s="38"/>
      <c r="AL906" s="38"/>
      <c r="AM906" s="38"/>
      <c r="AN906" s="38"/>
      <c r="AO906" s="38"/>
    </row>
    <row r="907" spans="5:41" ht="15" customHeight="1" x14ac:dyDescent="0.55000000000000004">
      <c r="E907" s="39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  <c r="AB907" s="38"/>
      <c r="AC907" s="38"/>
      <c r="AD907" s="38"/>
      <c r="AE907" s="38"/>
      <c r="AF907" s="38"/>
      <c r="AG907" s="38"/>
      <c r="AH907" s="38"/>
      <c r="AI907" s="38"/>
      <c r="AJ907" s="38"/>
      <c r="AK907" s="38"/>
      <c r="AL907" s="38"/>
      <c r="AM907" s="38"/>
      <c r="AN907" s="38"/>
      <c r="AO907" s="38"/>
    </row>
    <row r="908" spans="5:41" ht="15" customHeight="1" x14ac:dyDescent="0.55000000000000004">
      <c r="E908" s="39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  <c r="AB908" s="38"/>
      <c r="AC908" s="38"/>
      <c r="AD908" s="38"/>
      <c r="AE908" s="38"/>
      <c r="AF908" s="38"/>
      <c r="AG908" s="38"/>
      <c r="AH908" s="38"/>
      <c r="AI908" s="38"/>
      <c r="AJ908" s="38"/>
      <c r="AK908" s="38"/>
      <c r="AL908" s="38"/>
      <c r="AM908" s="38"/>
      <c r="AN908" s="38"/>
      <c r="AO908" s="38"/>
    </row>
    <row r="909" spans="5:41" ht="15" customHeight="1" x14ac:dyDescent="0.55000000000000004">
      <c r="E909" s="39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  <c r="AB909" s="38"/>
      <c r="AC909" s="38"/>
      <c r="AD909" s="38"/>
      <c r="AE909" s="38"/>
      <c r="AF909" s="38"/>
      <c r="AG909" s="38"/>
      <c r="AH909" s="38"/>
      <c r="AI909" s="38"/>
      <c r="AJ909" s="38"/>
      <c r="AK909" s="38"/>
      <c r="AL909" s="38"/>
      <c r="AM909" s="38"/>
      <c r="AN909" s="38"/>
      <c r="AO909" s="38"/>
    </row>
    <row r="910" spans="5:41" ht="15" customHeight="1" x14ac:dyDescent="0.55000000000000004">
      <c r="E910" s="39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  <c r="AC910" s="38"/>
      <c r="AD910" s="38"/>
      <c r="AE910" s="38"/>
      <c r="AF910" s="38"/>
      <c r="AG910" s="38"/>
      <c r="AH910" s="38"/>
      <c r="AI910" s="38"/>
      <c r="AJ910" s="38"/>
      <c r="AK910" s="38"/>
      <c r="AL910" s="38"/>
      <c r="AM910" s="38"/>
      <c r="AN910" s="38"/>
      <c r="AO910" s="38"/>
    </row>
    <row r="911" spans="5:41" ht="15" customHeight="1" x14ac:dyDescent="0.55000000000000004">
      <c r="E911" s="39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8"/>
      <c r="AC911" s="38"/>
      <c r="AD911" s="38"/>
      <c r="AE911" s="38"/>
      <c r="AF911" s="38"/>
      <c r="AG911" s="38"/>
      <c r="AH911" s="38"/>
      <c r="AI911" s="38"/>
      <c r="AJ911" s="38"/>
      <c r="AK911" s="38"/>
      <c r="AL911" s="38"/>
      <c r="AM911" s="38"/>
      <c r="AN911" s="38"/>
      <c r="AO911" s="38"/>
    </row>
    <row r="912" spans="5:41" ht="15" customHeight="1" x14ac:dyDescent="0.55000000000000004">
      <c r="E912" s="39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8"/>
      <c r="AC912" s="38"/>
      <c r="AD912" s="38"/>
      <c r="AE912" s="38"/>
      <c r="AF912" s="38"/>
      <c r="AG912" s="38"/>
      <c r="AH912" s="38"/>
      <c r="AI912" s="38"/>
      <c r="AJ912" s="38"/>
      <c r="AK912" s="38"/>
      <c r="AL912" s="38"/>
      <c r="AM912" s="38"/>
      <c r="AN912" s="38"/>
      <c r="AO912" s="38"/>
    </row>
    <row r="913" spans="5:41" ht="15" customHeight="1" x14ac:dyDescent="0.55000000000000004">
      <c r="E913" s="39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  <c r="AB913" s="38"/>
      <c r="AC913" s="38"/>
      <c r="AD913" s="38"/>
      <c r="AE913" s="38"/>
      <c r="AF913" s="38"/>
      <c r="AG913" s="38"/>
      <c r="AH913" s="38"/>
      <c r="AI913" s="38"/>
      <c r="AJ913" s="38"/>
      <c r="AK913" s="38"/>
      <c r="AL913" s="38"/>
      <c r="AM913" s="38"/>
      <c r="AN913" s="38"/>
      <c r="AO913" s="38"/>
    </row>
    <row r="914" spans="5:41" ht="15" customHeight="1" x14ac:dyDescent="0.55000000000000004">
      <c r="E914" s="39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  <c r="AB914" s="38"/>
      <c r="AC914" s="38"/>
      <c r="AD914" s="38"/>
      <c r="AE914" s="38"/>
      <c r="AF914" s="38"/>
      <c r="AG914" s="38"/>
      <c r="AH914" s="38"/>
      <c r="AI914" s="38"/>
      <c r="AJ914" s="38"/>
      <c r="AK914" s="38"/>
      <c r="AL914" s="38"/>
      <c r="AM914" s="38"/>
      <c r="AN914" s="38"/>
      <c r="AO914" s="38"/>
    </row>
    <row r="915" spans="5:41" ht="15" customHeight="1" x14ac:dyDescent="0.55000000000000004">
      <c r="E915" s="39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  <c r="AB915" s="38"/>
      <c r="AC915" s="38"/>
      <c r="AD915" s="38"/>
      <c r="AE915" s="38"/>
      <c r="AF915" s="38"/>
      <c r="AG915" s="38"/>
      <c r="AH915" s="38"/>
      <c r="AI915" s="38"/>
      <c r="AJ915" s="38"/>
      <c r="AK915" s="38"/>
      <c r="AL915" s="38"/>
      <c r="AM915" s="38"/>
      <c r="AN915" s="38"/>
      <c r="AO915" s="38"/>
    </row>
    <row r="916" spans="5:41" ht="15" customHeight="1" x14ac:dyDescent="0.55000000000000004">
      <c r="E916" s="39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  <c r="AB916" s="38"/>
      <c r="AC916" s="38"/>
      <c r="AD916" s="38"/>
      <c r="AE916" s="38"/>
      <c r="AF916" s="38"/>
      <c r="AG916" s="38"/>
      <c r="AH916" s="38"/>
      <c r="AI916" s="38"/>
      <c r="AJ916" s="38"/>
      <c r="AK916" s="38"/>
      <c r="AL916" s="38"/>
      <c r="AM916" s="38"/>
      <c r="AN916" s="38"/>
      <c r="AO916" s="38"/>
    </row>
    <row r="917" spans="5:41" ht="15" customHeight="1" x14ac:dyDescent="0.55000000000000004">
      <c r="E917" s="39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8"/>
      <c r="AC917" s="38"/>
      <c r="AD917" s="38"/>
      <c r="AE917" s="38"/>
      <c r="AF917" s="38"/>
      <c r="AG917" s="38"/>
      <c r="AH917" s="38"/>
      <c r="AI917" s="38"/>
      <c r="AJ917" s="38"/>
      <c r="AK917" s="38"/>
      <c r="AL917" s="38"/>
      <c r="AM917" s="38"/>
      <c r="AN917" s="38"/>
      <c r="AO917" s="38"/>
    </row>
    <row r="918" spans="5:41" ht="15" customHeight="1" x14ac:dyDescent="0.55000000000000004">
      <c r="E918" s="39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  <c r="AB918" s="38"/>
      <c r="AC918" s="38"/>
      <c r="AD918" s="38"/>
      <c r="AE918" s="38"/>
      <c r="AF918" s="38"/>
      <c r="AG918" s="38"/>
      <c r="AH918" s="38"/>
      <c r="AI918" s="38"/>
      <c r="AJ918" s="38"/>
      <c r="AK918" s="38"/>
      <c r="AL918" s="38"/>
      <c r="AM918" s="38"/>
      <c r="AN918" s="38"/>
      <c r="AO918" s="38"/>
    </row>
    <row r="919" spans="5:41" ht="15" customHeight="1" x14ac:dyDescent="0.55000000000000004">
      <c r="E919" s="39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  <c r="AB919" s="38"/>
      <c r="AC919" s="38"/>
      <c r="AD919" s="38"/>
      <c r="AE919" s="38"/>
      <c r="AF919" s="38"/>
      <c r="AG919" s="38"/>
      <c r="AH919" s="38"/>
      <c r="AI919" s="38"/>
      <c r="AJ919" s="38"/>
      <c r="AK919" s="38"/>
      <c r="AL919" s="38"/>
      <c r="AM919" s="38"/>
      <c r="AN919" s="38"/>
      <c r="AO919" s="38"/>
    </row>
    <row r="920" spans="5:41" ht="15" customHeight="1" x14ac:dyDescent="0.55000000000000004">
      <c r="E920" s="39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  <c r="AB920" s="38"/>
      <c r="AC920" s="38"/>
      <c r="AD920" s="38"/>
      <c r="AE920" s="38"/>
      <c r="AF920" s="38"/>
      <c r="AG920" s="38"/>
      <c r="AH920" s="38"/>
      <c r="AI920" s="38"/>
      <c r="AJ920" s="38"/>
      <c r="AK920" s="38"/>
      <c r="AL920" s="38"/>
      <c r="AM920" s="38"/>
      <c r="AN920" s="38"/>
      <c r="AO920" s="38"/>
    </row>
    <row r="921" spans="5:41" ht="15" customHeight="1" x14ac:dyDescent="0.55000000000000004">
      <c r="E921" s="39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  <c r="AB921" s="38"/>
      <c r="AC921" s="38"/>
      <c r="AD921" s="38"/>
      <c r="AE921" s="38"/>
      <c r="AF921" s="38"/>
      <c r="AG921" s="38"/>
      <c r="AH921" s="38"/>
      <c r="AI921" s="38"/>
      <c r="AJ921" s="38"/>
      <c r="AK921" s="38"/>
      <c r="AL921" s="38"/>
      <c r="AM921" s="38"/>
      <c r="AN921" s="38"/>
      <c r="AO921" s="38"/>
    </row>
    <row r="922" spans="5:41" ht="15" customHeight="1" x14ac:dyDescent="0.55000000000000004">
      <c r="E922" s="39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  <c r="AB922" s="38"/>
      <c r="AC922" s="38"/>
      <c r="AD922" s="38"/>
      <c r="AE922" s="38"/>
      <c r="AF922" s="38"/>
      <c r="AG922" s="38"/>
      <c r="AH922" s="38"/>
      <c r="AI922" s="38"/>
      <c r="AJ922" s="38"/>
      <c r="AK922" s="38"/>
      <c r="AL922" s="38"/>
      <c r="AM922" s="38"/>
      <c r="AN922" s="38"/>
      <c r="AO922" s="38"/>
    </row>
    <row r="923" spans="5:41" ht="15" customHeight="1" x14ac:dyDescent="0.55000000000000004">
      <c r="E923" s="39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  <c r="AB923" s="38"/>
      <c r="AC923" s="38"/>
      <c r="AD923" s="38"/>
      <c r="AE923" s="38"/>
      <c r="AF923" s="38"/>
      <c r="AG923" s="38"/>
      <c r="AH923" s="38"/>
      <c r="AI923" s="38"/>
      <c r="AJ923" s="38"/>
      <c r="AK923" s="38"/>
      <c r="AL923" s="38"/>
      <c r="AM923" s="38"/>
      <c r="AN923" s="38"/>
      <c r="AO923" s="38"/>
    </row>
    <row r="924" spans="5:41" ht="15" customHeight="1" x14ac:dyDescent="0.55000000000000004">
      <c r="E924" s="39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8"/>
      <c r="AC924" s="38"/>
      <c r="AD924" s="38"/>
      <c r="AE924" s="38"/>
      <c r="AF924" s="38"/>
      <c r="AG924" s="38"/>
      <c r="AH924" s="38"/>
      <c r="AI924" s="38"/>
      <c r="AJ924" s="38"/>
      <c r="AK924" s="38"/>
      <c r="AL924" s="38"/>
      <c r="AM924" s="38"/>
      <c r="AN924" s="38"/>
      <c r="AO924" s="38"/>
    </row>
    <row r="925" spans="5:41" ht="15" customHeight="1" x14ac:dyDescent="0.55000000000000004">
      <c r="E925" s="39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  <c r="AB925" s="38"/>
      <c r="AC925" s="38"/>
      <c r="AD925" s="38"/>
      <c r="AE925" s="38"/>
      <c r="AF925" s="38"/>
      <c r="AG925" s="38"/>
      <c r="AH925" s="38"/>
      <c r="AI925" s="38"/>
      <c r="AJ925" s="38"/>
      <c r="AK925" s="38"/>
      <c r="AL925" s="38"/>
      <c r="AM925" s="38"/>
      <c r="AN925" s="38"/>
      <c r="AO925" s="38"/>
    </row>
    <row r="926" spans="5:41" ht="15" customHeight="1" x14ac:dyDescent="0.55000000000000004">
      <c r="E926" s="39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  <c r="AB926" s="38"/>
      <c r="AC926" s="38"/>
      <c r="AD926" s="38"/>
      <c r="AE926" s="38"/>
      <c r="AF926" s="38"/>
      <c r="AG926" s="38"/>
      <c r="AH926" s="38"/>
      <c r="AI926" s="38"/>
      <c r="AJ926" s="38"/>
      <c r="AK926" s="38"/>
      <c r="AL926" s="38"/>
      <c r="AM926" s="38"/>
      <c r="AN926" s="38"/>
      <c r="AO926" s="38"/>
    </row>
    <row r="927" spans="5:41" ht="15" customHeight="1" x14ac:dyDescent="0.55000000000000004">
      <c r="E927" s="39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  <c r="AB927" s="38"/>
      <c r="AC927" s="38"/>
      <c r="AD927" s="38"/>
      <c r="AE927" s="38"/>
      <c r="AF927" s="38"/>
      <c r="AG927" s="38"/>
      <c r="AH927" s="38"/>
      <c r="AI927" s="38"/>
      <c r="AJ927" s="38"/>
      <c r="AK927" s="38"/>
      <c r="AL927" s="38"/>
      <c r="AM927" s="38"/>
      <c r="AN927" s="38"/>
      <c r="AO927" s="38"/>
    </row>
    <row r="928" spans="5:41" ht="15" customHeight="1" x14ac:dyDescent="0.55000000000000004">
      <c r="E928" s="39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  <c r="AB928" s="38"/>
      <c r="AC928" s="38"/>
      <c r="AD928" s="38"/>
      <c r="AE928" s="38"/>
      <c r="AF928" s="38"/>
      <c r="AG928" s="38"/>
      <c r="AH928" s="38"/>
      <c r="AI928" s="38"/>
      <c r="AJ928" s="38"/>
      <c r="AK928" s="38"/>
      <c r="AL928" s="38"/>
      <c r="AM928" s="38"/>
      <c r="AN928" s="38"/>
      <c r="AO928" s="38"/>
    </row>
    <row r="929" spans="5:41" ht="15" customHeight="1" x14ac:dyDescent="0.55000000000000004">
      <c r="E929" s="46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</row>
    <row r="930" spans="5:41" ht="15" customHeight="1" x14ac:dyDescent="0.55000000000000004">
      <c r="E930" s="46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</row>
    <row r="931" spans="5:41" ht="15" customHeight="1" x14ac:dyDescent="0.55000000000000004">
      <c r="E931" s="46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</row>
    <row r="932" spans="5:41" ht="15" customHeight="1" x14ac:dyDescent="0.55000000000000004">
      <c r="E932" s="46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</row>
    <row r="933" spans="5:41" ht="15" customHeight="1" x14ac:dyDescent="0.55000000000000004">
      <c r="E933" s="46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</row>
    <row r="934" spans="5:41" ht="15" customHeight="1" x14ac:dyDescent="0.55000000000000004">
      <c r="E934" s="46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</row>
    <row r="935" spans="5:41" ht="15" customHeight="1" x14ac:dyDescent="0.55000000000000004">
      <c r="E935" s="46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</row>
    <row r="936" spans="5:41" ht="15" customHeight="1" x14ac:dyDescent="0.55000000000000004">
      <c r="E936" s="46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</row>
    <row r="937" spans="5:41" ht="15" customHeight="1" x14ac:dyDescent="0.55000000000000004">
      <c r="E937" s="46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</row>
    <row r="938" spans="5:41" ht="15" customHeight="1" x14ac:dyDescent="0.55000000000000004">
      <c r="E938" s="46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</row>
    <row r="939" spans="5:41" ht="15" customHeight="1" x14ac:dyDescent="0.55000000000000004">
      <c r="E939" s="46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</row>
    <row r="940" spans="5:41" ht="15" customHeight="1" x14ac:dyDescent="0.55000000000000004">
      <c r="E940" s="46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</row>
    <row r="941" spans="5:41" ht="15" customHeight="1" x14ac:dyDescent="0.55000000000000004">
      <c r="E941" s="46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</row>
    <row r="942" spans="5:41" ht="15" customHeight="1" x14ac:dyDescent="0.55000000000000004">
      <c r="E942" s="46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</row>
    <row r="943" spans="5:41" ht="15" customHeight="1" x14ac:dyDescent="0.55000000000000004">
      <c r="E943" s="46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</row>
    <row r="944" spans="5:41" ht="15" customHeight="1" x14ac:dyDescent="0.55000000000000004">
      <c r="E944" s="46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</row>
    <row r="945" spans="5:41" ht="15" customHeight="1" x14ac:dyDescent="0.55000000000000004">
      <c r="E945" s="46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</row>
    <row r="946" spans="5:41" ht="15" customHeight="1" x14ac:dyDescent="0.55000000000000004">
      <c r="E946" s="46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</row>
    <row r="947" spans="5:41" ht="15" customHeight="1" x14ac:dyDescent="0.55000000000000004">
      <c r="E947" s="46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</row>
    <row r="948" spans="5:41" ht="15" customHeight="1" x14ac:dyDescent="0.55000000000000004">
      <c r="E948" s="46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</row>
    <row r="949" spans="5:41" ht="15" customHeight="1" x14ac:dyDescent="0.55000000000000004">
      <c r="E949" s="46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</row>
    <row r="950" spans="5:41" ht="15" customHeight="1" x14ac:dyDescent="0.55000000000000004">
      <c r="E950" s="46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</row>
    <row r="951" spans="5:41" ht="15" customHeight="1" x14ac:dyDescent="0.55000000000000004">
      <c r="E951" s="46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</row>
    <row r="952" spans="5:41" ht="15" customHeight="1" x14ac:dyDescent="0.55000000000000004">
      <c r="E952" s="46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</row>
    <row r="953" spans="5:41" ht="15" customHeight="1" x14ac:dyDescent="0.55000000000000004">
      <c r="E953" s="46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</row>
    <row r="954" spans="5:41" ht="15" customHeight="1" x14ac:dyDescent="0.55000000000000004">
      <c r="E954" s="46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</row>
    <row r="955" spans="5:41" ht="15" customHeight="1" x14ac:dyDescent="0.55000000000000004">
      <c r="E955" s="46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</row>
    <row r="956" spans="5:41" ht="15" customHeight="1" x14ac:dyDescent="0.55000000000000004">
      <c r="E956" s="46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</row>
    <row r="957" spans="5:41" ht="15" customHeight="1" x14ac:dyDescent="0.55000000000000004">
      <c r="E957" s="46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</row>
    <row r="958" spans="5:41" ht="15" customHeight="1" x14ac:dyDescent="0.55000000000000004">
      <c r="E958" s="46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</row>
    <row r="959" spans="5:41" ht="15" customHeight="1" x14ac:dyDescent="0.55000000000000004">
      <c r="E959" s="46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</row>
    <row r="960" spans="5:41" ht="15" customHeight="1" x14ac:dyDescent="0.55000000000000004">
      <c r="E960" s="46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</row>
    <row r="961" spans="5:41" ht="15" customHeight="1" x14ac:dyDescent="0.55000000000000004">
      <c r="E961" s="46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</row>
    <row r="962" spans="5:41" ht="15" customHeight="1" x14ac:dyDescent="0.55000000000000004">
      <c r="E962" s="46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</row>
    <row r="963" spans="5:41" ht="15" customHeight="1" x14ac:dyDescent="0.55000000000000004">
      <c r="E963" s="46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</row>
    <row r="964" spans="5:41" ht="15" customHeight="1" x14ac:dyDescent="0.55000000000000004">
      <c r="E964" s="46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</row>
    <row r="965" spans="5:41" ht="15" customHeight="1" x14ac:dyDescent="0.55000000000000004">
      <c r="E965" s="46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</row>
    <row r="966" spans="5:41" ht="15" customHeight="1" x14ac:dyDescent="0.55000000000000004">
      <c r="E966" s="46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</row>
    <row r="967" spans="5:41" ht="15" customHeight="1" x14ac:dyDescent="0.55000000000000004">
      <c r="E967" s="46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</row>
    <row r="968" spans="5:41" ht="15" customHeight="1" x14ac:dyDescent="0.55000000000000004">
      <c r="E968" s="46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</row>
    <row r="969" spans="5:41" ht="15" customHeight="1" x14ac:dyDescent="0.55000000000000004">
      <c r="E969" s="46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</row>
    <row r="970" spans="5:41" ht="15" customHeight="1" x14ac:dyDescent="0.55000000000000004">
      <c r="E970" s="46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</row>
    <row r="971" spans="5:41" ht="15" customHeight="1" x14ac:dyDescent="0.55000000000000004">
      <c r="E971" s="46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</row>
    <row r="972" spans="5:41" ht="15" customHeight="1" x14ac:dyDescent="0.55000000000000004">
      <c r="E972" s="46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</row>
    <row r="973" spans="5:41" ht="15" customHeight="1" x14ac:dyDescent="0.55000000000000004">
      <c r="E973" s="46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</row>
    <row r="974" spans="5:41" ht="15" customHeight="1" x14ac:dyDescent="0.55000000000000004">
      <c r="E974" s="46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</row>
    <row r="975" spans="5:41" ht="15" customHeight="1" x14ac:dyDescent="0.55000000000000004">
      <c r="E975" s="46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</row>
    <row r="976" spans="5:41" ht="15" customHeight="1" x14ac:dyDescent="0.55000000000000004">
      <c r="E976" s="46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</row>
    <row r="977" spans="5:41" ht="15" customHeight="1" x14ac:dyDescent="0.55000000000000004">
      <c r="E977" s="46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</row>
    <row r="978" spans="5:41" ht="15" customHeight="1" x14ac:dyDescent="0.55000000000000004">
      <c r="E978" s="46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</row>
    <row r="979" spans="5:41" ht="15" customHeight="1" x14ac:dyDescent="0.55000000000000004">
      <c r="E979" s="46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</row>
    <row r="980" spans="5:41" ht="15" customHeight="1" x14ac:dyDescent="0.55000000000000004">
      <c r="E980" s="46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</row>
    <row r="981" spans="5:41" ht="15" customHeight="1" x14ac:dyDescent="0.55000000000000004">
      <c r="E981" s="46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</row>
    <row r="982" spans="5:41" ht="15" customHeight="1" x14ac:dyDescent="0.55000000000000004">
      <c r="E982" s="46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</row>
    <row r="983" spans="5:41" ht="15" customHeight="1" x14ac:dyDescent="0.55000000000000004">
      <c r="E983" s="46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</row>
    <row r="984" spans="5:41" ht="15" customHeight="1" x14ac:dyDescent="0.55000000000000004">
      <c r="E984" s="46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</row>
    <row r="985" spans="5:41" ht="15" customHeight="1" x14ac:dyDescent="0.55000000000000004">
      <c r="E985" s="46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</row>
    <row r="986" spans="5:41" ht="15" customHeight="1" x14ac:dyDescent="0.55000000000000004">
      <c r="E986" s="46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</row>
    <row r="987" spans="5:41" ht="15" customHeight="1" x14ac:dyDescent="0.55000000000000004">
      <c r="E987" s="46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</row>
    <row r="988" spans="5:41" ht="15" customHeight="1" x14ac:dyDescent="0.55000000000000004">
      <c r="E988" s="46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</row>
    <row r="989" spans="5:41" ht="15" customHeight="1" x14ac:dyDescent="0.55000000000000004">
      <c r="E989" s="46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</row>
    <row r="990" spans="5:41" ht="15" customHeight="1" x14ac:dyDescent="0.55000000000000004">
      <c r="E990" s="46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</row>
    <row r="991" spans="5:41" ht="15" customHeight="1" x14ac:dyDescent="0.55000000000000004">
      <c r="E991" s="46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</row>
    <row r="992" spans="5:41" ht="15" customHeight="1" x14ac:dyDescent="0.55000000000000004">
      <c r="E992" s="46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</row>
    <row r="993" spans="5:41" ht="15" customHeight="1" x14ac:dyDescent="0.55000000000000004">
      <c r="E993" s="46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</row>
    <row r="994" spans="5:41" ht="15" customHeight="1" x14ac:dyDescent="0.55000000000000004">
      <c r="E994" s="46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</row>
    <row r="995" spans="5:41" ht="15" customHeight="1" x14ac:dyDescent="0.55000000000000004">
      <c r="E995" s="46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</row>
    <row r="996" spans="5:41" ht="15" customHeight="1" x14ac:dyDescent="0.55000000000000004">
      <c r="E996" s="46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</row>
    <row r="997" spans="5:41" ht="15" customHeight="1" x14ac:dyDescent="0.55000000000000004">
      <c r="E997" s="46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</row>
    <row r="998" spans="5:41" ht="15" customHeight="1" x14ac:dyDescent="0.55000000000000004">
      <c r="E998" s="46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</row>
    <row r="999" spans="5:41" ht="15" customHeight="1" x14ac:dyDescent="0.55000000000000004">
      <c r="E999" s="46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</row>
    <row r="1000" spans="5:41" ht="15" customHeight="1" x14ac:dyDescent="0.55000000000000004">
      <c r="E1000" s="46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</row>
    <row r="1001" spans="5:41" ht="15" customHeight="1" x14ac:dyDescent="0.55000000000000004">
      <c r="E1001" s="46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</row>
    <row r="1002" spans="5:41" ht="15" customHeight="1" x14ac:dyDescent="0.55000000000000004">
      <c r="E1002" s="46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  <c r="AN1002" s="10"/>
      <c r="AO1002" s="10"/>
    </row>
    <row r="1003" spans="5:41" ht="15" customHeight="1" x14ac:dyDescent="0.55000000000000004">
      <c r="E1003" s="46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/>
      <c r="AK1003" s="10"/>
      <c r="AL1003" s="10"/>
      <c r="AM1003" s="10"/>
      <c r="AN1003" s="10"/>
      <c r="AO1003" s="10"/>
    </row>
    <row r="1004" spans="5:41" ht="15" customHeight="1" x14ac:dyDescent="0.55000000000000004">
      <c r="E1004" s="46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  <c r="AN1004" s="10"/>
      <c r="AO1004" s="10"/>
    </row>
    <row r="1005" spans="5:41" ht="15" customHeight="1" x14ac:dyDescent="0.55000000000000004">
      <c r="E1005" s="46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0"/>
      <c r="AL1005" s="10"/>
      <c r="AM1005" s="10"/>
      <c r="AN1005" s="10"/>
      <c r="AO1005" s="10"/>
    </row>
    <row r="1006" spans="5:41" ht="15" customHeight="1" x14ac:dyDescent="0.55000000000000004">
      <c r="E1006" s="46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  <c r="AH1006" s="10"/>
      <c r="AI1006" s="10"/>
      <c r="AJ1006" s="10"/>
      <c r="AK1006" s="10"/>
      <c r="AL1006" s="10"/>
      <c r="AM1006" s="10"/>
      <c r="AN1006" s="10"/>
      <c r="AO1006" s="10"/>
    </row>
    <row r="1007" spans="5:41" ht="15" customHeight="1" x14ac:dyDescent="0.55000000000000004">
      <c r="E1007" s="46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  <c r="AH1007" s="10"/>
      <c r="AI1007" s="10"/>
      <c r="AJ1007" s="10"/>
      <c r="AK1007" s="10"/>
      <c r="AL1007" s="10"/>
      <c r="AM1007" s="10"/>
      <c r="AN1007" s="10"/>
      <c r="AO1007" s="10"/>
    </row>
    <row r="1008" spans="5:41" ht="15" customHeight="1" x14ac:dyDescent="0.55000000000000004">
      <c r="E1008" s="46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  <c r="AH1008" s="10"/>
      <c r="AI1008" s="10"/>
      <c r="AJ1008" s="10"/>
      <c r="AK1008" s="10"/>
      <c r="AL1008" s="10"/>
      <c r="AM1008" s="10"/>
      <c r="AN1008" s="10"/>
      <c r="AO1008" s="10"/>
    </row>
    <row r="1009" spans="5:41" ht="15" customHeight="1" x14ac:dyDescent="0.55000000000000004">
      <c r="E1009" s="46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  <c r="AH1009" s="10"/>
      <c r="AI1009" s="10"/>
      <c r="AJ1009" s="10"/>
      <c r="AK1009" s="10"/>
      <c r="AL1009" s="10"/>
      <c r="AM1009" s="10"/>
      <c r="AN1009" s="10"/>
      <c r="AO1009" s="10"/>
    </row>
    <row r="1010" spans="5:41" ht="15" customHeight="1" x14ac:dyDescent="0.55000000000000004">
      <c r="E1010" s="46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  <c r="AH1010" s="10"/>
      <c r="AI1010" s="10"/>
      <c r="AJ1010" s="10"/>
      <c r="AK1010" s="10"/>
      <c r="AL1010" s="10"/>
      <c r="AM1010" s="10"/>
      <c r="AN1010" s="10"/>
      <c r="AO1010" s="10"/>
    </row>
    <row r="1011" spans="5:41" ht="15" customHeight="1" x14ac:dyDescent="0.55000000000000004">
      <c r="E1011" s="46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  <c r="AH1011" s="10"/>
      <c r="AI1011" s="10"/>
      <c r="AJ1011" s="10"/>
      <c r="AK1011" s="10"/>
      <c r="AL1011" s="10"/>
      <c r="AM1011" s="10"/>
      <c r="AN1011" s="10"/>
      <c r="AO1011" s="10"/>
    </row>
    <row r="1012" spans="5:41" ht="15" customHeight="1" x14ac:dyDescent="0.55000000000000004">
      <c r="E1012" s="46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  <c r="AH1012" s="10"/>
      <c r="AI1012" s="10"/>
      <c r="AJ1012" s="10"/>
      <c r="AK1012" s="10"/>
      <c r="AL1012" s="10"/>
      <c r="AM1012" s="10"/>
      <c r="AN1012" s="10"/>
      <c r="AO1012" s="10"/>
    </row>
    <row r="1013" spans="5:41" ht="15" customHeight="1" x14ac:dyDescent="0.55000000000000004">
      <c r="E1013" s="46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/>
      <c r="AH1013" s="10"/>
      <c r="AI1013" s="10"/>
      <c r="AJ1013" s="10"/>
      <c r="AK1013" s="10"/>
      <c r="AL1013" s="10"/>
      <c r="AM1013" s="10"/>
      <c r="AN1013" s="10"/>
      <c r="AO1013" s="10"/>
    </row>
    <row r="1014" spans="5:41" ht="15" customHeight="1" x14ac:dyDescent="0.55000000000000004">
      <c r="E1014" s="46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0"/>
      <c r="AH1014" s="10"/>
      <c r="AI1014" s="10"/>
      <c r="AJ1014" s="10"/>
      <c r="AK1014" s="10"/>
      <c r="AL1014" s="10"/>
      <c r="AM1014" s="10"/>
      <c r="AN1014" s="10"/>
      <c r="AO1014" s="10"/>
    </row>
    <row r="1015" spans="5:41" ht="15" customHeight="1" x14ac:dyDescent="0.55000000000000004">
      <c r="E1015" s="46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  <c r="AH1015" s="10"/>
      <c r="AI1015" s="10"/>
      <c r="AJ1015" s="10"/>
      <c r="AK1015" s="10"/>
      <c r="AL1015" s="10"/>
      <c r="AM1015" s="10"/>
      <c r="AN1015" s="10"/>
      <c r="AO1015" s="10"/>
    </row>
    <row r="1016" spans="5:41" ht="15" customHeight="1" x14ac:dyDescent="0.55000000000000004">
      <c r="E1016" s="46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G1016" s="10"/>
      <c r="AH1016" s="10"/>
      <c r="AI1016" s="10"/>
      <c r="AJ1016" s="10"/>
      <c r="AK1016" s="10"/>
      <c r="AL1016" s="10"/>
      <c r="AM1016" s="10"/>
      <c r="AN1016" s="10"/>
      <c r="AO1016" s="10"/>
    </row>
    <row r="1017" spans="5:41" ht="15" customHeight="1" x14ac:dyDescent="0.55000000000000004">
      <c r="E1017" s="46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  <c r="AH1017" s="10"/>
      <c r="AI1017" s="10"/>
      <c r="AJ1017" s="10"/>
      <c r="AK1017" s="10"/>
      <c r="AL1017" s="10"/>
      <c r="AM1017" s="10"/>
      <c r="AN1017" s="10"/>
      <c r="AO1017" s="10"/>
    </row>
    <row r="1018" spans="5:41" ht="15" customHeight="1" x14ac:dyDescent="0.55000000000000004">
      <c r="E1018" s="46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/>
      <c r="AG1018" s="10"/>
      <c r="AH1018" s="10"/>
      <c r="AI1018" s="10"/>
      <c r="AJ1018" s="10"/>
      <c r="AK1018" s="10"/>
      <c r="AL1018" s="10"/>
      <c r="AM1018" s="10"/>
      <c r="AN1018" s="10"/>
      <c r="AO1018" s="10"/>
    </row>
    <row r="1019" spans="5:41" ht="15" customHeight="1" x14ac:dyDescent="0.55000000000000004">
      <c r="E1019" s="46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/>
      <c r="AG1019" s="10"/>
      <c r="AH1019" s="10"/>
      <c r="AI1019" s="10"/>
      <c r="AJ1019" s="10"/>
      <c r="AK1019" s="10"/>
      <c r="AL1019" s="10"/>
      <c r="AM1019" s="10"/>
      <c r="AN1019" s="10"/>
      <c r="AO1019" s="10"/>
    </row>
    <row r="1020" spans="5:41" ht="15" customHeight="1" x14ac:dyDescent="0.55000000000000004">
      <c r="E1020" s="46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/>
      <c r="AG1020" s="10"/>
      <c r="AH1020" s="10"/>
      <c r="AI1020" s="10"/>
      <c r="AJ1020" s="10"/>
      <c r="AK1020" s="10"/>
      <c r="AL1020" s="10"/>
      <c r="AM1020" s="10"/>
      <c r="AN1020" s="10"/>
      <c r="AO1020" s="10"/>
    </row>
    <row r="1021" spans="5:41" ht="15" customHeight="1" x14ac:dyDescent="0.55000000000000004">
      <c r="E1021" s="46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  <c r="AG1021" s="10"/>
      <c r="AH1021" s="10"/>
      <c r="AI1021" s="10"/>
      <c r="AJ1021" s="10"/>
      <c r="AK1021" s="10"/>
      <c r="AL1021" s="10"/>
      <c r="AM1021" s="10"/>
      <c r="AN1021" s="10"/>
      <c r="AO1021" s="10"/>
    </row>
    <row r="1022" spans="5:41" ht="15" customHeight="1" x14ac:dyDescent="0.55000000000000004">
      <c r="E1022" s="46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  <c r="AF1022" s="10"/>
      <c r="AG1022" s="10"/>
      <c r="AH1022" s="10"/>
      <c r="AI1022" s="10"/>
      <c r="AJ1022" s="10"/>
      <c r="AK1022" s="10"/>
      <c r="AL1022" s="10"/>
      <c r="AM1022" s="10"/>
      <c r="AN1022" s="10"/>
      <c r="AO1022" s="10"/>
    </row>
    <row r="1023" spans="5:41" ht="15" customHeight="1" x14ac:dyDescent="0.55000000000000004">
      <c r="E1023" s="46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  <c r="AE1023" s="10"/>
      <c r="AF1023" s="10"/>
      <c r="AG1023" s="10"/>
      <c r="AH1023" s="10"/>
      <c r="AI1023" s="10"/>
      <c r="AJ1023" s="10"/>
      <c r="AK1023" s="10"/>
      <c r="AL1023" s="10"/>
      <c r="AM1023" s="10"/>
      <c r="AN1023" s="10"/>
      <c r="AO1023" s="10"/>
    </row>
    <row r="1024" spans="5:41" ht="15" customHeight="1" x14ac:dyDescent="0.55000000000000004">
      <c r="E1024" s="46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  <c r="AF1024" s="10"/>
      <c r="AG1024" s="10"/>
      <c r="AH1024" s="10"/>
      <c r="AI1024" s="10"/>
      <c r="AJ1024" s="10"/>
      <c r="AK1024" s="10"/>
      <c r="AL1024" s="10"/>
      <c r="AM1024" s="10"/>
      <c r="AN1024" s="10"/>
      <c r="AO1024" s="10"/>
    </row>
    <row r="1025" spans="5:41" ht="15" customHeight="1" x14ac:dyDescent="0.55000000000000004">
      <c r="E1025" s="46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</row>
    <row r="1026" spans="5:41" ht="15" customHeight="1" x14ac:dyDescent="0.55000000000000004">
      <c r="E1026" s="46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</row>
    <row r="1027" spans="5:41" ht="15" customHeight="1" x14ac:dyDescent="0.55000000000000004">
      <c r="E1027" s="46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</row>
    <row r="1028" spans="5:41" ht="15" customHeight="1" x14ac:dyDescent="0.55000000000000004">
      <c r="E1028" s="46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</row>
    <row r="1029" spans="5:41" ht="15" customHeight="1" x14ac:dyDescent="0.55000000000000004">
      <c r="E1029" s="46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</row>
    <row r="1030" spans="5:41" ht="15" customHeight="1" x14ac:dyDescent="0.55000000000000004">
      <c r="E1030" s="46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</row>
    <row r="1031" spans="5:41" ht="15" customHeight="1" x14ac:dyDescent="0.55000000000000004">
      <c r="E1031" s="46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</row>
    <row r="1032" spans="5:41" ht="15" customHeight="1" x14ac:dyDescent="0.55000000000000004">
      <c r="E1032" s="46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</row>
    <row r="1033" spans="5:41" ht="15" customHeight="1" x14ac:dyDescent="0.55000000000000004">
      <c r="E1033" s="46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</row>
    <row r="1034" spans="5:41" ht="15" customHeight="1" x14ac:dyDescent="0.55000000000000004">
      <c r="E1034" s="46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</row>
    <row r="1035" spans="5:41" ht="15" customHeight="1" x14ac:dyDescent="0.55000000000000004">
      <c r="E1035" s="46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</row>
    <row r="1036" spans="5:41" ht="15" customHeight="1" x14ac:dyDescent="0.55000000000000004">
      <c r="E1036" s="46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</row>
    <row r="1037" spans="5:41" ht="15" customHeight="1" x14ac:dyDescent="0.55000000000000004">
      <c r="E1037" s="46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</row>
    <row r="1038" spans="5:41" ht="15" customHeight="1" x14ac:dyDescent="0.55000000000000004">
      <c r="E1038" s="46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</row>
    <row r="1039" spans="5:41" ht="15" customHeight="1" x14ac:dyDescent="0.55000000000000004">
      <c r="E1039" s="46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</row>
    <row r="1040" spans="5:41" ht="15" customHeight="1" x14ac:dyDescent="0.55000000000000004">
      <c r="E1040" s="46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</row>
    <row r="1041" spans="5:41" ht="15" customHeight="1" x14ac:dyDescent="0.55000000000000004">
      <c r="E1041" s="46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  <c r="AJ1041" s="10"/>
      <c r="AK1041" s="10"/>
      <c r="AL1041" s="10"/>
      <c r="AM1041" s="10"/>
      <c r="AN1041" s="10"/>
      <c r="AO1041" s="10"/>
    </row>
    <row r="1042" spans="5:41" ht="15" customHeight="1" x14ac:dyDescent="0.55000000000000004">
      <c r="E1042" s="46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0"/>
      <c r="AL1042" s="10"/>
      <c r="AM1042" s="10"/>
      <c r="AN1042" s="10"/>
      <c r="AO1042" s="10"/>
    </row>
    <row r="1043" spans="5:41" ht="15" customHeight="1" x14ac:dyDescent="0.55000000000000004">
      <c r="E1043" s="46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  <c r="AH1043" s="10"/>
      <c r="AI1043" s="10"/>
      <c r="AJ1043" s="10"/>
      <c r="AK1043" s="10"/>
      <c r="AL1043" s="10"/>
      <c r="AM1043" s="10"/>
      <c r="AN1043" s="10"/>
      <c r="AO1043" s="10"/>
    </row>
    <row r="1044" spans="5:41" ht="15" customHeight="1" x14ac:dyDescent="0.55000000000000004">
      <c r="E1044" s="46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0"/>
      <c r="AL1044" s="10"/>
      <c r="AM1044" s="10"/>
      <c r="AN1044" s="10"/>
      <c r="AO1044" s="10"/>
    </row>
    <row r="1045" spans="5:41" ht="15" customHeight="1" x14ac:dyDescent="0.55000000000000004">
      <c r="E1045" s="46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0"/>
      <c r="AL1045" s="10"/>
      <c r="AM1045" s="10"/>
      <c r="AN1045" s="10"/>
      <c r="AO1045" s="10"/>
    </row>
    <row r="1046" spans="5:41" ht="15" customHeight="1" x14ac:dyDescent="0.55000000000000004">
      <c r="E1046" s="46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0"/>
      <c r="AO1046" s="10"/>
    </row>
    <row r="1047" spans="5:41" ht="15" customHeight="1" x14ac:dyDescent="0.55000000000000004">
      <c r="E1047" s="46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</row>
    <row r="1048" spans="5:41" ht="15" customHeight="1" x14ac:dyDescent="0.55000000000000004">
      <c r="E1048" s="46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  <c r="AN1048" s="10"/>
      <c r="AO1048" s="10"/>
    </row>
    <row r="1049" spans="5:41" ht="15" customHeight="1" x14ac:dyDescent="0.55000000000000004">
      <c r="E1049" s="46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  <c r="AJ1049" s="10"/>
      <c r="AK1049" s="10"/>
      <c r="AL1049" s="10"/>
      <c r="AM1049" s="10"/>
      <c r="AN1049" s="10"/>
      <c r="AO1049" s="10"/>
    </row>
    <row r="1050" spans="5:41" ht="15" customHeight="1" x14ac:dyDescent="0.55000000000000004">
      <c r="E1050" s="46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0"/>
      <c r="AL1050" s="10"/>
      <c r="AM1050" s="10"/>
      <c r="AN1050" s="10"/>
      <c r="AO1050" s="10"/>
    </row>
    <row r="1051" spans="5:41" ht="15" customHeight="1" x14ac:dyDescent="0.55000000000000004">
      <c r="E1051" s="46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  <c r="AJ1051" s="10"/>
      <c r="AK1051" s="10"/>
      <c r="AL1051" s="10"/>
      <c r="AM1051" s="10"/>
      <c r="AN1051" s="10"/>
      <c r="AO1051" s="10"/>
    </row>
    <row r="1052" spans="5:41" ht="15" customHeight="1" x14ac:dyDescent="0.55000000000000004">
      <c r="E1052" s="46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  <c r="AH1052" s="10"/>
      <c r="AI1052" s="10"/>
      <c r="AJ1052" s="10"/>
      <c r="AK1052" s="10"/>
      <c r="AL1052" s="10"/>
      <c r="AM1052" s="10"/>
      <c r="AN1052" s="10"/>
      <c r="AO1052" s="10"/>
    </row>
    <row r="1053" spans="5:41" ht="15" customHeight="1" x14ac:dyDescent="0.55000000000000004">
      <c r="E1053" s="46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0"/>
      <c r="AL1053" s="10"/>
      <c r="AM1053" s="10"/>
      <c r="AN1053" s="10"/>
      <c r="AO1053" s="10"/>
    </row>
    <row r="1054" spans="5:41" ht="15" customHeight="1" x14ac:dyDescent="0.55000000000000004">
      <c r="E1054" s="46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0"/>
      <c r="AL1054" s="10"/>
      <c r="AM1054" s="10"/>
      <c r="AN1054" s="10"/>
      <c r="AO1054" s="10"/>
    </row>
    <row r="1055" spans="5:41" ht="15" customHeight="1" x14ac:dyDescent="0.55000000000000004">
      <c r="E1055" s="46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  <c r="AH1055" s="10"/>
      <c r="AI1055" s="10"/>
      <c r="AJ1055" s="10"/>
      <c r="AK1055" s="10"/>
      <c r="AL1055" s="10"/>
      <c r="AM1055" s="10"/>
      <c r="AN1055" s="10"/>
      <c r="AO1055" s="10"/>
    </row>
    <row r="1056" spans="5:41" ht="15" customHeight="1" x14ac:dyDescent="0.55000000000000004">
      <c r="E1056" s="46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  <c r="AJ1056" s="10"/>
      <c r="AK1056" s="10"/>
      <c r="AL1056" s="10"/>
      <c r="AM1056" s="10"/>
      <c r="AN1056" s="10"/>
      <c r="AO1056" s="10"/>
    </row>
    <row r="1057" spans="5:41" ht="15" customHeight="1" x14ac:dyDescent="0.55000000000000004">
      <c r="E1057" s="46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  <c r="AH1057" s="10"/>
      <c r="AI1057" s="10"/>
      <c r="AJ1057" s="10"/>
      <c r="AK1057" s="10"/>
      <c r="AL1057" s="10"/>
      <c r="AM1057" s="10"/>
      <c r="AN1057" s="10"/>
      <c r="AO1057" s="10"/>
    </row>
    <row r="1058" spans="5:41" ht="15" customHeight="1" x14ac:dyDescent="0.55000000000000004">
      <c r="E1058" s="46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/>
      <c r="AH1058" s="10"/>
      <c r="AI1058" s="10"/>
      <c r="AJ1058" s="10"/>
      <c r="AK1058" s="10"/>
      <c r="AL1058" s="10"/>
      <c r="AM1058" s="10"/>
      <c r="AN1058" s="10"/>
      <c r="AO1058" s="10"/>
    </row>
    <row r="1059" spans="5:41" ht="15" customHeight="1" x14ac:dyDescent="0.55000000000000004">
      <c r="E1059" s="46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  <c r="AH1059" s="10"/>
      <c r="AI1059" s="10"/>
      <c r="AJ1059" s="10"/>
      <c r="AK1059" s="10"/>
      <c r="AL1059" s="10"/>
      <c r="AM1059" s="10"/>
      <c r="AN1059" s="10"/>
      <c r="AO1059" s="10"/>
    </row>
    <row r="1060" spans="5:41" ht="15" customHeight="1" x14ac:dyDescent="0.55000000000000004">
      <c r="E1060" s="46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0"/>
      <c r="AL1060" s="10"/>
      <c r="AM1060" s="10"/>
      <c r="AN1060" s="10"/>
      <c r="AO1060" s="10"/>
    </row>
    <row r="1061" spans="5:41" ht="15" customHeight="1" x14ac:dyDescent="0.55000000000000004">
      <c r="E1061" s="46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</row>
    <row r="1062" spans="5:41" ht="15" customHeight="1" x14ac:dyDescent="0.55000000000000004">
      <c r="E1062" s="46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G1062" s="10"/>
      <c r="AH1062" s="10"/>
      <c r="AI1062" s="10"/>
      <c r="AJ1062" s="10"/>
      <c r="AK1062" s="10"/>
      <c r="AL1062" s="10"/>
      <c r="AM1062" s="10"/>
      <c r="AN1062" s="10"/>
      <c r="AO1062" s="10"/>
    </row>
    <row r="1063" spans="5:41" ht="15" customHeight="1" x14ac:dyDescent="0.55000000000000004">
      <c r="E1063" s="46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  <c r="AH1063" s="10"/>
      <c r="AI1063" s="10"/>
      <c r="AJ1063" s="10"/>
      <c r="AK1063" s="10"/>
      <c r="AL1063" s="10"/>
      <c r="AM1063" s="10"/>
      <c r="AN1063" s="10"/>
      <c r="AO1063" s="10"/>
    </row>
    <row r="1064" spans="5:41" ht="15" customHeight="1" x14ac:dyDescent="0.55000000000000004">
      <c r="E1064" s="46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  <c r="AH1064" s="10"/>
      <c r="AI1064" s="10"/>
      <c r="AJ1064" s="10"/>
      <c r="AK1064" s="10"/>
      <c r="AL1064" s="10"/>
      <c r="AM1064" s="10"/>
      <c r="AN1064" s="10"/>
      <c r="AO1064" s="10"/>
    </row>
    <row r="1065" spans="5:41" ht="15" customHeight="1" x14ac:dyDescent="0.55000000000000004">
      <c r="E1065" s="46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G1065" s="10"/>
      <c r="AH1065" s="10"/>
      <c r="AI1065" s="10"/>
      <c r="AJ1065" s="10"/>
      <c r="AK1065" s="10"/>
      <c r="AL1065" s="10"/>
      <c r="AM1065" s="10"/>
      <c r="AN1065" s="10"/>
      <c r="AO1065" s="10"/>
    </row>
    <row r="1066" spans="5:41" ht="15" customHeight="1" x14ac:dyDescent="0.55000000000000004">
      <c r="E1066" s="46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  <c r="AH1066" s="10"/>
      <c r="AI1066" s="10"/>
      <c r="AJ1066" s="10"/>
      <c r="AK1066" s="10"/>
      <c r="AL1066" s="10"/>
      <c r="AM1066" s="10"/>
      <c r="AN1066" s="10"/>
      <c r="AO1066" s="10"/>
    </row>
    <row r="1067" spans="5:41" ht="15" customHeight="1" x14ac:dyDescent="0.55000000000000004">
      <c r="E1067" s="46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</row>
    <row r="1068" spans="5:41" ht="15" customHeight="1" x14ac:dyDescent="0.55000000000000004">
      <c r="E1068" s="46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10"/>
      <c r="AH1068" s="10"/>
      <c r="AI1068" s="10"/>
      <c r="AJ1068" s="10"/>
      <c r="AK1068" s="10"/>
      <c r="AL1068" s="10"/>
      <c r="AM1068" s="10"/>
      <c r="AN1068" s="10"/>
      <c r="AO1068" s="10"/>
    </row>
    <row r="1069" spans="5:41" ht="15" customHeight="1" x14ac:dyDescent="0.55000000000000004">
      <c r="E1069" s="46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  <c r="AH1069" s="10"/>
      <c r="AI1069" s="10"/>
      <c r="AJ1069" s="10"/>
      <c r="AK1069" s="10"/>
      <c r="AL1069" s="10"/>
      <c r="AM1069" s="10"/>
      <c r="AN1069" s="10"/>
      <c r="AO1069" s="10"/>
    </row>
    <row r="1070" spans="5:41" ht="15" customHeight="1" x14ac:dyDescent="0.55000000000000004">
      <c r="E1070" s="46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G1070" s="10"/>
      <c r="AH1070" s="10"/>
      <c r="AI1070" s="10"/>
      <c r="AJ1070" s="10"/>
      <c r="AK1070" s="10"/>
      <c r="AL1070" s="10"/>
      <c r="AM1070" s="10"/>
      <c r="AN1070" s="10"/>
      <c r="AO1070" s="10"/>
    </row>
  </sheetData>
  <mergeCells count="1">
    <mergeCell ref="C5:E5"/>
  </mergeCells>
  <conditionalFormatting sqref="B5">
    <cfRule type="containsText" dxfId="12" priority="1" operator="containsText" text="Blue">
      <formula>NOT(ISERROR(SEARCH("Blue",B5)))</formula>
    </cfRule>
    <cfRule type="containsText" dxfId="11" priority="2" operator="containsText" text="Grey">
      <formula>NOT(ISERROR(SEARCH("Grey",B5)))</formula>
    </cfRule>
    <cfRule type="containsText" dxfId="10" priority="3" operator="containsText" text="Stormy">
      <formula>NOT(ISERROR(SEARCH("Stormy",B5)))</formula>
    </cfRule>
  </conditionalFormatting>
  <dataValidations count="1">
    <dataValidation type="list" allowBlank="1" showInputMessage="1" showErrorMessage="1" sqref="B5" xr:uid="{DD44FB7C-433E-4B2B-80B1-0CCD89407C66}">
      <formula1>"Blue Sky Scenario,Grey Sky Scenario, Stormy Weather Scenario"</formula1>
    </dataValidation>
  </dataValidations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26C34A22-91F6-42CE-89EF-2BA294296DEB}">
          <x14:colorSeries rgb="FF008080"/>
          <x14:colorNegative rgb="FFD00000"/>
          <x14:colorAxis rgb="FF000000"/>
          <x14:colorMarkers rgb="FFD00000"/>
          <x14:colorFirst rgb="FF008080"/>
          <x14:colorLast rgb="FF008080"/>
          <x14:colorHigh rgb="FFD00000"/>
          <x14:colorLow rgb="FFD00000"/>
          <x14:sparklines>
            <x14:sparkline>
              <xm:f>'4. Summary'!E15:AO15</xm:f>
              <xm:sqref>C15</xm:sqref>
            </x14:sparkline>
          </x14:sparklines>
        </x14:sparklineGroup>
        <x14:sparklineGroup displayEmptyCellsAs="gap" xr2:uid="{2075A401-AA7F-4FCB-9273-E5D64F860C9F}">
          <x14:colorSeries rgb="FF008080"/>
          <x14:colorNegative rgb="FFD00000"/>
          <x14:colorAxis rgb="FF000000"/>
          <x14:colorMarkers rgb="FFD00000"/>
          <x14:colorFirst rgb="FF008080"/>
          <x14:colorLast rgb="FF008080"/>
          <x14:colorHigh rgb="FFD00000"/>
          <x14:colorLow rgb="FFD00000"/>
          <x14:sparklines>
            <x14:sparkline>
              <xm:f>'4. Summary'!E16:AO16</xm:f>
              <xm:sqref>C16</xm:sqref>
            </x14:sparkline>
          </x14:sparklines>
        </x14:sparklineGroup>
        <x14:sparklineGroup displayEmptyCellsAs="gap" xr2:uid="{7DA7A43E-D548-47D5-8265-14D1677F0877}">
          <x14:colorSeries rgb="FF008080"/>
          <x14:colorNegative rgb="FFD00000"/>
          <x14:colorAxis rgb="FF000000"/>
          <x14:colorMarkers rgb="FFD00000"/>
          <x14:colorFirst rgb="FF008080"/>
          <x14:colorLast rgb="FF008080"/>
          <x14:colorHigh rgb="FFD00000"/>
          <x14:colorLow rgb="FFD00000"/>
          <x14:sparklines>
            <x14:sparkline>
              <xm:f>'4. Summary'!E17:AO17</xm:f>
              <xm:sqref>C17</xm:sqref>
            </x14:sparkline>
          </x14:sparklines>
        </x14:sparklineGroup>
        <x14:sparklineGroup displayEmptyCellsAs="gap" xr2:uid="{4C057782-60CB-49B3-B472-328A0B14D85F}">
          <x14:colorSeries rgb="FF008080"/>
          <x14:colorNegative rgb="FFD00000"/>
          <x14:colorAxis rgb="FF000000"/>
          <x14:colorMarkers rgb="FFD00000"/>
          <x14:colorFirst rgb="FF008080"/>
          <x14:colorLast rgb="FF008080"/>
          <x14:colorHigh rgb="FFD00000"/>
          <x14:colorLow rgb="FFD00000"/>
          <x14:sparklines>
            <x14:sparkline>
              <xm:f>'4. Summary'!E18:AO18</xm:f>
              <xm:sqref>C18</xm:sqref>
            </x14:sparkline>
          </x14:sparklines>
        </x14:sparklineGroup>
        <x14:sparklineGroup displayEmptyCellsAs="gap" xr2:uid="{FA70E745-BEE6-4364-837F-D7ED390B81B7}">
          <x14:colorSeries rgb="FF008080"/>
          <x14:colorNegative rgb="FFD00000"/>
          <x14:colorAxis rgb="FF000000"/>
          <x14:colorMarkers rgb="FFD00000"/>
          <x14:colorFirst rgb="FF008080"/>
          <x14:colorLast rgb="FF008080"/>
          <x14:colorHigh rgb="FFD00000"/>
          <x14:colorLow rgb="FFD00000"/>
          <x14:sparklines>
            <x14:sparkline>
              <xm:f>'4. Summary'!E9:AO9</xm:f>
              <xm:sqref>C9</xm:sqref>
            </x14:sparkline>
          </x14:sparklines>
        </x14:sparklineGroup>
        <x14:sparklineGroup manualMin="0" displayEmptyCellsAs="gap" minAxisType="custom" xr2:uid="{69987CBC-2B08-4F88-A5EA-39594DA058A6}">
          <x14:colorSeries rgb="FF008080"/>
          <x14:colorNegative rgb="FFD00000"/>
          <x14:colorAxis rgb="FF000000"/>
          <x14:colorMarkers rgb="FFD00000"/>
          <x14:colorFirst rgb="FF008080"/>
          <x14:colorLast rgb="FF008080"/>
          <x14:colorHigh rgb="FFD00000"/>
          <x14:colorLow rgb="FFD00000"/>
          <x14:sparklines>
            <x14:sparkline>
              <xm:f>'4. Summary'!E14:AO14</xm:f>
              <xm:sqref>C14</xm:sqref>
            </x14:sparkline>
          </x14:sparklines>
        </x14:sparklineGroup>
      </x14:sparklineGroup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F8E1C-5890-4440-88CF-404D3F7D1FFE}">
  <sheetPr codeName="Sheet5">
    <tabColor rgb="FFADD8E6"/>
  </sheetPr>
  <dimension ref="B2:Y91"/>
  <sheetViews>
    <sheetView showGridLines="0" zoomScale="80" zoomScaleNormal="80" workbookViewId="0"/>
  </sheetViews>
  <sheetFormatPr defaultColWidth="8.89453125" defaultRowHeight="15" customHeight="1" x14ac:dyDescent="0.55000000000000004"/>
  <cols>
    <col min="1" max="1" width="3.7890625" style="7" customWidth="1"/>
    <col min="2" max="4" width="20.7890625" style="7" customWidth="1"/>
    <col min="5" max="5" width="3.7890625" style="21" customWidth="1"/>
    <col min="6" max="6" width="15.7890625" style="8" customWidth="1"/>
    <col min="7" max="7" width="15.7890625" style="21" customWidth="1"/>
    <col min="8" max="8" width="15.7890625" style="7" customWidth="1"/>
    <col min="9" max="9" width="8.7890625" style="21" customWidth="1"/>
    <col min="10" max="10" width="15.7890625" style="7" customWidth="1"/>
    <col min="11" max="11" width="8.7890625" style="21" customWidth="1"/>
    <col min="12" max="12" width="15.7890625" style="7" customWidth="1"/>
    <col min="13" max="13" width="8.7890625" style="21" customWidth="1"/>
    <col min="14" max="14" width="15.7890625" style="7" customWidth="1"/>
    <col min="15" max="15" width="8.7890625" style="21" customWidth="1"/>
    <col min="16" max="16" width="15.7890625" style="7" customWidth="1"/>
    <col min="17" max="17" width="8.7890625" style="21" customWidth="1"/>
    <col min="18" max="18" width="15.7890625" style="7" customWidth="1"/>
    <col min="19" max="19" width="8.7890625" style="21" customWidth="1"/>
    <col min="20" max="20" width="15.7890625" style="7" customWidth="1"/>
    <col min="21" max="21" width="8.7890625" style="21" customWidth="1"/>
    <col min="22" max="22" width="15.7890625" style="7" customWidth="1"/>
    <col min="23" max="23" width="8.7890625" style="7" customWidth="1"/>
    <col min="24" max="24" width="15.7890625" style="7" customWidth="1"/>
    <col min="25" max="25" width="8.7890625" style="7" customWidth="1"/>
    <col min="26" max="16384" width="8.89453125" style="7"/>
  </cols>
  <sheetData>
    <row r="2" spans="2:25" ht="19.95" customHeight="1" x14ac:dyDescent="0.55000000000000004">
      <c r="D2" s="65" t="s">
        <v>156</v>
      </c>
      <c r="F2" s="7"/>
    </row>
    <row r="4" spans="2:25" s="8" customFormat="1" ht="15" customHeight="1" x14ac:dyDescent="0.55000000000000004">
      <c r="B4" s="5" t="s">
        <v>5</v>
      </c>
      <c r="C4" s="58" t="s">
        <v>65</v>
      </c>
      <c r="G4" s="7"/>
      <c r="H4" s="22" t="str">
        <f>IF(I6=MIN($I$6,$K$6,$M$6,$O$6,$Q$6,$S$6,$U$6,$W$6,$Y$6),"⯆","-")</f>
        <v>-</v>
      </c>
      <c r="I4" s="21"/>
      <c r="J4" s="22" t="str">
        <f>IF(K6=MIN($I$6,$K$6,$M$6,$O$6,$Q$6,$S$6,$U$6,$W$6,$Y$6),"⯆","-")</f>
        <v>-</v>
      </c>
      <c r="K4" s="21"/>
      <c r="L4" s="22" t="str">
        <f>IF(M6=MIN($I$6,$K$6,$M$6,$O$6,$Q$6,$S$6,$U$6,$W$6,$Y$6),"⯆","-")</f>
        <v>-</v>
      </c>
      <c r="M4" s="21"/>
      <c r="N4" s="22" t="str">
        <f>IF(O6=MIN($I$6,$K$6,$M$6,$O$6,$Q$6,$S$6,$U$6,$W$6,$Y$6),"⯆","-")</f>
        <v>-</v>
      </c>
      <c r="O4" s="21"/>
      <c r="P4" s="22" t="str">
        <f>IF(Q6=MIN($I$6,$K$6,$M$6,$O$6,$Q$6,$S$6,$U$6,$W$6,$Y$6),"⯆","-")</f>
        <v>-</v>
      </c>
      <c r="Q4" s="21"/>
      <c r="R4" s="22" t="str">
        <f>IF(S6=MIN($I$6,$K$6,$M$6,$O$6,$Q$6,$S$6,$U$6,$W$6,$Y$6),"⯆","-")</f>
        <v>-</v>
      </c>
      <c r="S4" s="21"/>
      <c r="T4" s="22" t="str">
        <f>IF(U6=MIN($I$6,$K$6,$M$6,$O$6,$Q$6,$S$6,$U$6,$W$6,$Y$6),"⯆","-")</f>
        <v>-</v>
      </c>
      <c r="U4" s="21"/>
      <c r="V4" s="22" t="str">
        <f>IF(W6=MIN($I$6,$K$6,$M$6,$O$6,$Q$6,$S$6,$U$6,$W$6,$Y$6),"⯆","-")</f>
        <v>-</v>
      </c>
      <c r="W4" s="21"/>
      <c r="X4" s="22" t="str">
        <f>IF(Y6=MIN($I$6,$K$6,$M$6,$O$6,$Q$6,$S$6,$U$6,$W$6,$Y$6),"⯆","-")</f>
        <v>⯆</v>
      </c>
      <c r="Y4" s="21"/>
    </row>
    <row r="5" spans="2:25" ht="30" customHeight="1" thickBot="1" x14ac:dyDescent="0.6">
      <c r="F5" s="60" t="s">
        <v>38</v>
      </c>
      <c r="G5" s="60" t="s">
        <v>66</v>
      </c>
      <c r="H5" s="70" t="s">
        <v>40</v>
      </c>
      <c r="I5" s="66" t="s">
        <v>47</v>
      </c>
      <c r="J5" s="70" t="s">
        <v>41</v>
      </c>
      <c r="K5" s="66" t="s">
        <v>47</v>
      </c>
      <c r="L5" s="70" t="s">
        <v>42</v>
      </c>
      <c r="M5" s="66" t="s">
        <v>47</v>
      </c>
      <c r="N5" s="70" t="s">
        <v>43</v>
      </c>
      <c r="O5" s="66" t="s">
        <v>47</v>
      </c>
      <c r="P5" s="70" t="s">
        <v>44</v>
      </c>
      <c r="Q5" s="66" t="s">
        <v>47</v>
      </c>
      <c r="R5" s="70" t="s">
        <v>50</v>
      </c>
      <c r="S5" s="66" t="s">
        <v>47</v>
      </c>
      <c r="T5" s="70" t="s">
        <v>49</v>
      </c>
      <c r="U5" s="66" t="s">
        <v>47</v>
      </c>
      <c r="V5" s="73" t="s">
        <v>45</v>
      </c>
      <c r="W5" s="66" t="s">
        <v>47</v>
      </c>
      <c r="X5" s="73" t="s">
        <v>46</v>
      </c>
      <c r="Y5" s="66" t="s">
        <v>47</v>
      </c>
    </row>
    <row r="6" spans="2:25" s="8" customFormat="1" ht="15" customHeight="1" x14ac:dyDescent="0.55000000000000004">
      <c r="F6" s="74"/>
      <c r="G6" s="75"/>
      <c r="H6" s="77"/>
      <c r="I6" s="75">
        <f>AVERAGE(I10:I69)</f>
        <v>4.9199954977811693E-4</v>
      </c>
      <c r="J6" s="77"/>
      <c r="K6" s="75">
        <f>AVERAGE(K11:K69)</f>
        <v>5.1146379813977409E-4</v>
      </c>
      <c r="L6" s="77"/>
      <c r="M6" s="75">
        <f>AVERAGE(M12:M69)</f>
        <v>5.1847910988233041E-4</v>
      </c>
      <c r="N6" s="77"/>
      <c r="O6" s="75">
        <f>AVERAGE(O14:O69)</f>
        <v>5.8721319187394138E-4</v>
      </c>
      <c r="P6" s="77"/>
      <c r="Q6" s="75">
        <f>AVERAGE(Q17:Q69)</f>
        <v>6.724745242922491E-4</v>
      </c>
      <c r="R6" s="77"/>
      <c r="S6" s="75">
        <f>AVERAGE(S22:S69)</f>
        <v>6.8542009609250381E-4</v>
      </c>
      <c r="T6" s="77"/>
      <c r="U6" s="75">
        <f>AVERAGE(U27:U69)</f>
        <v>5.4066500692414048E-4</v>
      </c>
      <c r="V6" s="77"/>
      <c r="W6" s="75">
        <f>AVERAGE(W8:W69)</f>
        <v>4.3744684184666483E-4</v>
      </c>
      <c r="X6" s="78"/>
      <c r="Y6" s="75">
        <f>AVERAGE(Y8:Y69)</f>
        <v>3.9831415833280312E-4</v>
      </c>
    </row>
    <row r="7" spans="2:25" ht="15" customHeight="1" x14ac:dyDescent="0.55000000000000004">
      <c r="F7" s="83">
        <v>1961</v>
      </c>
      <c r="G7" s="76">
        <v>1.07036223311303E-2</v>
      </c>
      <c r="H7" s="79"/>
      <c r="I7" s="80"/>
      <c r="J7" s="79"/>
      <c r="K7" s="80"/>
      <c r="L7" s="79"/>
      <c r="M7" s="80"/>
      <c r="N7" s="79"/>
      <c r="O7" s="80"/>
      <c r="P7" s="79"/>
      <c r="Q7" s="80"/>
      <c r="R7" s="79"/>
      <c r="S7" s="80"/>
      <c r="T7" s="79"/>
      <c r="U7" s="80"/>
      <c r="V7" s="81"/>
      <c r="W7" s="80"/>
      <c r="X7" s="81"/>
      <c r="Y7" s="80"/>
    </row>
    <row r="8" spans="2:25" ht="15" customHeight="1" x14ac:dyDescent="0.55000000000000004">
      <c r="F8" s="83">
        <v>1962</v>
      </c>
      <c r="G8" s="76">
        <v>1.1760771417425299E-2</v>
      </c>
      <c r="H8" s="79"/>
      <c r="I8" s="80"/>
      <c r="J8" s="79"/>
      <c r="K8" s="80"/>
      <c r="L8" s="79"/>
      <c r="M8" s="80"/>
      <c r="N8" s="79"/>
      <c r="O8" s="80"/>
      <c r="P8" s="79"/>
      <c r="Q8" s="80"/>
      <c r="R8" s="79"/>
      <c r="S8" s="80"/>
      <c r="T8" s="79"/>
      <c r="U8" s="80"/>
      <c r="V8" s="81">
        <f>G7</f>
        <v>1.07036223311303E-2</v>
      </c>
      <c r="W8" s="82">
        <f t="shared" ref="W8:W39" si="0">(V8-$G8)^2</f>
        <v>1.1175641906543516E-6</v>
      </c>
      <c r="X8" s="81">
        <f>G7</f>
        <v>1.07036223311303E-2</v>
      </c>
      <c r="Y8" s="82">
        <f t="shared" ref="Y8:Y39" si="1">(X8-$G8)^2</f>
        <v>1.1175641906543516E-6</v>
      </c>
    </row>
    <row r="9" spans="2:25" ht="15" customHeight="1" x14ac:dyDescent="0.55000000000000004">
      <c r="F9" s="84">
        <v>1963</v>
      </c>
      <c r="G9" s="67">
        <v>1.25605993829886E-2</v>
      </c>
      <c r="H9" s="71"/>
      <c r="I9" s="68"/>
      <c r="J9" s="71"/>
      <c r="K9" s="68"/>
      <c r="L9" s="71"/>
      <c r="M9" s="68"/>
      <c r="N9" s="71"/>
      <c r="O9" s="68"/>
      <c r="P9" s="71"/>
      <c r="Q9" s="68"/>
      <c r="R9" s="71"/>
      <c r="S9" s="68"/>
      <c r="T9" s="71"/>
      <c r="U9" s="68"/>
      <c r="V9" s="72">
        <f t="shared" ref="V9:V40" si="2">0.3*G8+0.7*V8</f>
        <v>1.1020767057018798E-2</v>
      </c>
      <c r="W9" s="69">
        <f t="shared" si="0"/>
        <v>2.371083592101568E-6</v>
      </c>
      <c r="X9" s="72">
        <f t="shared" ref="X9:X40" si="3">0.4*G8+0.6*X8</f>
        <v>1.11264819656483E-2</v>
      </c>
      <c r="Y9" s="69">
        <f t="shared" si="1"/>
        <v>2.0566927667188116E-6</v>
      </c>
    </row>
    <row r="10" spans="2:25" ht="15" customHeight="1" x14ac:dyDescent="0.55000000000000004">
      <c r="F10" s="84">
        <v>1964</v>
      </c>
      <c r="G10" s="67">
        <v>1.3220892274210401E-2</v>
      </c>
      <c r="H10" s="72">
        <f t="shared" ref="H10:H41" si="4">AVERAGE(G7:G9)</f>
        <v>1.1674997710514732E-2</v>
      </c>
      <c r="I10" s="69">
        <f t="shared" ref="I10:I41" si="5">(H10-$G10)^2</f>
        <v>2.389790002063823E-6</v>
      </c>
      <c r="J10" s="71"/>
      <c r="K10" s="68"/>
      <c r="L10" s="71"/>
      <c r="M10" s="68"/>
      <c r="N10" s="71"/>
      <c r="O10" s="68"/>
      <c r="P10" s="71"/>
      <c r="Q10" s="68"/>
      <c r="R10" s="71"/>
      <c r="S10" s="68"/>
      <c r="T10" s="71"/>
      <c r="U10" s="68"/>
      <c r="V10" s="72">
        <f t="shared" si="2"/>
        <v>1.1482716754809739E-2</v>
      </c>
      <c r="W10" s="69">
        <f t="shared" si="0"/>
        <v>3.0212541362437581E-6</v>
      </c>
      <c r="X10" s="72">
        <f t="shared" si="3"/>
        <v>1.170012893258442E-2</v>
      </c>
      <c r="Y10" s="69">
        <f t="shared" si="1"/>
        <v>2.3127211412334188E-6</v>
      </c>
    </row>
    <row r="11" spans="2:25" ht="15" customHeight="1" x14ac:dyDescent="0.55000000000000004">
      <c r="F11" s="84">
        <v>1965</v>
      </c>
      <c r="G11" s="67">
        <v>1.57869301401533E-2</v>
      </c>
      <c r="H11" s="72">
        <f t="shared" si="4"/>
        <v>1.2514087691541434E-2</v>
      </c>
      <c r="I11" s="69">
        <f t="shared" si="5"/>
        <v>1.0711497693435715E-5</v>
      </c>
      <c r="J11" s="72">
        <f t="shared" ref="J11:J42" si="6">AVERAGE(G7:G10)</f>
        <v>1.206147135143865E-2</v>
      </c>
      <c r="K11" s="69">
        <f t="shared" ref="K11:K42" si="7">(J11-$G11)^2</f>
        <v>1.3879043186411228E-5</v>
      </c>
      <c r="L11" s="71"/>
      <c r="M11" s="68"/>
      <c r="N11" s="71"/>
      <c r="O11" s="68"/>
      <c r="P11" s="71"/>
      <c r="Q11" s="68"/>
      <c r="R11" s="71"/>
      <c r="S11" s="68"/>
      <c r="T11" s="71"/>
      <c r="U11" s="68"/>
      <c r="V11" s="72">
        <f t="shared" si="2"/>
        <v>1.2004169410629937E-2</v>
      </c>
      <c r="W11" s="69">
        <f t="shared" si="0"/>
        <v>1.4309278736824127E-5</v>
      </c>
      <c r="X11" s="72">
        <f t="shared" si="3"/>
        <v>1.2308434269234812E-2</v>
      </c>
      <c r="Y11" s="69">
        <f t="shared" si="1"/>
        <v>1.2099933523996971E-5</v>
      </c>
    </row>
    <row r="12" spans="2:25" ht="15" customHeight="1" x14ac:dyDescent="0.55000000000000004">
      <c r="F12" s="84">
        <v>1966</v>
      </c>
      <c r="G12" s="67">
        <v>2.9893746365698002E-2</v>
      </c>
      <c r="H12" s="72">
        <f t="shared" si="4"/>
        <v>1.3856140599117434E-2</v>
      </c>
      <c r="I12" s="69">
        <f t="shared" si="5"/>
        <v>2.5720479872425825E-4</v>
      </c>
      <c r="J12" s="72">
        <f t="shared" si="6"/>
        <v>1.3332298303694399E-2</v>
      </c>
      <c r="K12" s="69">
        <f t="shared" si="7"/>
        <v>2.742815619104429E-4</v>
      </c>
      <c r="L12" s="72">
        <f t="shared" ref="L12:L43" si="8">AVERAGE(G7:G11)</f>
        <v>1.2806563109181579E-2</v>
      </c>
      <c r="M12" s="69">
        <f t="shared" ref="M12:M43" si="9">(L12-$G12)^2</f>
        <v>2.9197183164177528E-4</v>
      </c>
      <c r="N12" s="71"/>
      <c r="O12" s="68"/>
      <c r="P12" s="71"/>
      <c r="Q12" s="68"/>
      <c r="R12" s="71"/>
      <c r="S12" s="68"/>
      <c r="T12" s="71"/>
      <c r="U12" s="68"/>
      <c r="V12" s="72">
        <f t="shared" si="2"/>
        <v>1.3138997629486945E-2</v>
      </c>
      <c r="W12" s="69">
        <f t="shared" si="0"/>
        <v>2.80721605213566E-4</v>
      </c>
      <c r="X12" s="72">
        <f t="shared" si="3"/>
        <v>1.3699832617602208E-2</v>
      </c>
      <c r="Y12" s="69">
        <f t="shared" si="1"/>
        <v>2.6224284248076596E-4</v>
      </c>
    </row>
    <row r="13" spans="2:25" ht="15" customHeight="1" x14ac:dyDescent="0.55000000000000004">
      <c r="F13" s="84">
        <v>1967</v>
      </c>
      <c r="G13" s="67">
        <v>2.7845502373927598E-2</v>
      </c>
      <c r="H13" s="72">
        <f t="shared" si="4"/>
        <v>1.9633856260020566E-2</v>
      </c>
      <c r="I13" s="69">
        <f t="shared" si="5"/>
        <v>6.7431131900044474E-5</v>
      </c>
      <c r="J13" s="72">
        <f t="shared" si="6"/>
        <v>1.7865542040762575E-2</v>
      </c>
      <c r="K13" s="69">
        <f t="shared" si="7"/>
        <v>9.9599608251547321E-5</v>
      </c>
      <c r="L13" s="72">
        <f t="shared" si="8"/>
        <v>1.6644587916095119E-2</v>
      </c>
      <c r="M13" s="69">
        <f t="shared" si="9"/>
        <v>1.2546048469168068E-4</v>
      </c>
      <c r="N13" s="71"/>
      <c r="O13" s="68"/>
      <c r="P13" s="71"/>
      <c r="Q13" s="68"/>
      <c r="R13" s="71"/>
      <c r="S13" s="68"/>
      <c r="T13" s="71"/>
      <c r="U13" s="68"/>
      <c r="V13" s="72">
        <f t="shared" si="2"/>
        <v>1.8165422250350262E-2</v>
      </c>
      <c r="W13" s="69">
        <f t="shared" si="0"/>
        <v>9.3703951198877023E-5</v>
      </c>
      <c r="X13" s="72">
        <f t="shared" si="3"/>
        <v>2.0177398116840526E-2</v>
      </c>
      <c r="Y13" s="69">
        <f t="shared" si="1"/>
        <v>5.8799822897556883E-5</v>
      </c>
    </row>
    <row r="14" spans="2:25" ht="15" customHeight="1" x14ac:dyDescent="0.55000000000000004">
      <c r="F14" s="84">
        <v>1968</v>
      </c>
      <c r="G14" s="67">
        <v>4.2446941323345103E-2</v>
      </c>
      <c r="H14" s="72">
        <f t="shared" si="4"/>
        <v>2.4508726293259633E-2</v>
      </c>
      <c r="I14" s="69">
        <f t="shared" si="5"/>
        <v>3.2177955846558423E-4</v>
      </c>
      <c r="J14" s="72">
        <f t="shared" si="6"/>
        <v>2.1686767788497326E-2</v>
      </c>
      <c r="K14" s="69">
        <f t="shared" si="7"/>
        <v>4.3098480519699402E-4</v>
      </c>
      <c r="L14" s="72">
        <f t="shared" si="8"/>
        <v>1.9861534107395579E-2</v>
      </c>
      <c r="M14" s="69">
        <f t="shared" si="9"/>
        <v>5.1010061911026478E-4</v>
      </c>
      <c r="N14" s="72">
        <f t="shared" ref="N14:N45" si="10">AVERAGE(G7:G13)</f>
        <v>1.7396009183647643E-2</v>
      </c>
      <c r="O14" s="69">
        <f t="shared" ref="O14:O45" si="11">(N14-$G14)^2</f>
        <v>6.2754920106772717E-4</v>
      </c>
      <c r="P14" s="71"/>
      <c r="Q14" s="68"/>
      <c r="R14" s="71"/>
      <c r="S14" s="68"/>
      <c r="T14" s="71"/>
      <c r="U14" s="68"/>
      <c r="V14" s="72">
        <f t="shared" si="2"/>
        <v>2.1069446287423462E-2</v>
      </c>
      <c r="W14" s="69">
        <f t="shared" si="0"/>
        <v>4.569972940108544E-4</v>
      </c>
      <c r="X14" s="72">
        <f t="shared" si="3"/>
        <v>2.3244639819675356E-2</v>
      </c>
      <c r="Y14" s="69">
        <f t="shared" si="1"/>
        <v>3.6872838303783742E-4</v>
      </c>
    </row>
    <row r="15" spans="2:25" ht="15" customHeight="1" x14ac:dyDescent="0.55000000000000004">
      <c r="F15" s="84">
        <v>1969</v>
      </c>
      <c r="G15" s="67">
        <v>5.4371257485028399E-2</v>
      </c>
      <c r="H15" s="72">
        <f t="shared" si="4"/>
        <v>3.3395396687656904E-2</v>
      </c>
      <c r="I15" s="69">
        <f t="shared" si="5"/>
        <v>4.3998673619070628E-4</v>
      </c>
      <c r="J15" s="72">
        <f t="shared" si="6"/>
        <v>2.8993280050781001E-2</v>
      </c>
      <c r="K15" s="69">
        <f t="shared" si="7"/>
        <v>6.4404173865317013E-4</v>
      </c>
      <c r="L15" s="72">
        <f t="shared" si="8"/>
        <v>2.5838802495466884E-2</v>
      </c>
      <c r="M15" s="69">
        <f t="shared" si="9"/>
        <v>8.1410098773135374E-4</v>
      </c>
      <c r="N15" s="72">
        <f t="shared" si="10"/>
        <v>2.1930769039678326E-2</v>
      </c>
      <c r="O15" s="69">
        <f t="shared" si="11"/>
        <v>1.0523852905728916E-3</v>
      </c>
      <c r="P15" s="71"/>
      <c r="Q15" s="68"/>
      <c r="R15" s="71"/>
      <c r="S15" s="68"/>
      <c r="T15" s="71"/>
      <c r="U15" s="68"/>
      <c r="V15" s="72">
        <f t="shared" si="2"/>
        <v>2.7482694798199953E-2</v>
      </c>
      <c r="W15" s="69">
        <f t="shared" si="0"/>
        <v>7.2299480336350302E-4</v>
      </c>
      <c r="X15" s="72">
        <f t="shared" si="3"/>
        <v>3.0925560421143257E-2</v>
      </c>
      <c r="Y15" s="69">
        <f t="shared" si="1"/>
        <v>5.4970071081147237E-4</v>
      </c>
    </row>
    <row r="16" spans="2:25" ht="15" customHeight="1" x14ac:dyDescent="0.55000000000000004">
      <c r="F16" s="84">
        <v>1970</v>
      </c>
      <c r="G16" s="67">
        <v>5.8836892321674002E-2</v>
      </c>
      <c r="H16" s="72">
        <f t="shared" si="4"/>
        <v>4.1554567060767031E-2</v>
      </c>
      <c r="I16" s="69">
        <f t="shared" si="5"/>
        <v>2.9867876642378319E-4</v>
      </c>
      <c r="J16" s="72">
        <f t="shared" si="6"/>
        <v>3.8639361886999776E-2</v>
      </c>
      <c r="K16" s="69">
        <f t="shared" si="7"/>
        <v>4.0794023565959159E-4</v>
      </c>
      <c r="L16" s="72">
        <f t="shared" si="8"/>
        <v>3.406887553763048E-2</v>
      </c>
      <c r="M16" s="69">
        <f t="shared" si="9"/>
        <v>6.134546554146616E-4</v>
      </c>
      <c r="N16" s="72">
        <f t="shared" si="10"/>
        <v>2.8017981335050204E-2</v>
      </c>
      <c r="O16" s="69">
        <f t="shared" si="11"/>
        <v>9.4980527440144109E-4</v>
      </c>
      <c r="P16" s="71"/>
      <c r="Q16" s="68"/>
      <c r="R16" s="71"/>
      <c r="S16" s="68"/>
      <c r="T16" s="71"/>
      <c r="U16" s="68"/>
      <c r="V16" s="72">
        <f t="shared" si="2"/>
        <v>3.5549263604248482E-2</v>
      </c>
      <c r="W16" s="69">
        <f t="shared" si="0"/>
        <v>5.4231365128066178E-4</v>
      </c>
      <c r="X16" s="72">
        <f t="shared" si="3"/>
        <v>4.0303839246697316E-2</v>
      </c>
      <c r="Y16" s="69">
        <f t="shared" si="1"/>
        <v>3.4347405627990275E-4</v>
      </c>
    </row>
    <row r="17" spans="2:25" ht="15" customHeight="1" x14ac:dyDescent="0.55000000000000004">
      <c r="F17" s="84">
        <v>1971</v>
      </c>
      <c r="G17" s="67">
        <v>4.2265608238577904E-2</v>
      </c>
      <c r="H17" s="72">
        <f t="shared" si="4"/>
        <v>5.1885030376682496E-2</v>
      </c>
      <c r="I17" s="69">
        <f t="shared" si="5"/>
        <v>9.2533282271056738E-5</v>
      </c>
      <c r="J17" s="72">
        <f t="shared" si="6"/>
        <v>4.5875148375993775E-2</v>
      </c>
      <c r="K17" s="69">
        <f t="shared" si="7"/>
        <v>1.302878000361619E-5</v>
      </c>
      <c r="L17" s="72">
        <f t="shared" si="8"/>
        <v>4.2678867973934623E-2</v>
      </c>
      <c r="M17" s="69">
        <f t="shared" si="9"/>
        <v>1.7078360886710552E-7</v>
      </c>
      <c r="N17" s="72">
        <f t="shared" si="10"/>
        <v>3.4628880326290974E-2</v>
      </c>
      <c r="O17" s="69">
        <f t="shared" si="11"/>
        <v>5.8319613206302286E-5</v>
      </c>
      <c r="P17" s="72">
        <f t="shared" ref="P17:P48" si="12">AVERAGE(G7:G16)</f>
        <v>2.7742715541558098E-2</v>
      </c>
      <c r="Q17" s="69">
        <f t="shared" ref="Q17:Q48" si="13">(P17-$G17)^2</f>
        <v>2.109144122891512E-4</v>
      </c>
      <c r="R17" s="71"/>
      <c r="S17" s="68"/>
      <c r="T17" s="71"/>
      <c r="U17" s="68"/>
      <c r="V17" s="72">
        <f t="shared" si="2"/>
        <v>4.2535552219476136E-2</v>
      </c>
      <c r="W17" s="69">
        <f t="shared" si="0"/>
        <v>7.2869752823185228E-8</v>
      </c>
      <c r="X17" s="72">
        <f t="shared" si="3"/>
        <v>4.7717060476687993E-2</v>
      </c>
      <c r="Y17" s="69">
        <f t="shared" si="1"/>
        <v>2.9718331504395507E-5</v>
      </c>
    </row>
    <row r="18" spans="2:25" ht="15" customHeight="1" x14ac:dyDescent="0.55000000000000004">
      <c r="F18" s="84">
        <v>1972</v>
      </c>
      <c r="G18" s="67">
        <v>3.2729518320297496E-2</v>
      </c>
      <c r="H18" s="72">
        <f t="shared" si="4"/>
        <v>5.1824586015093432E-2</v>
      </c>
      <c r="I18" s="69">
        <f t="shared" si="5"/>
        <v>3.646216102688394E-4</v>
      </c>
      <c r="J18" s="72">
        <f t="shared" si="6"/>
        <v>4.9480174842156346E-2</v>
      </c>
      <c r="K18" s="69">
        <f t="shared" si="7"/>
        <v>2.8058449391329244E-4</v>
      </c>
      <c r="L18" s="72">
        <f t="shared" si="8"/>
        <v>4.5153240348510607E-2</v>
      </c>
      <c r="M18" s="69">
        <f t="shared" si="9"/>
        <v>1.5434886903430768E-4</v>
      </c>
      <c r="N18" s="72">
        <f t="shared" si="10"/>
        <v>3.8778125464057754E-2</v>
      </c>
      <c r="O18" s="69">
        <f t="shared" si="11"/>
        <v>3.6585648379547626E-5</v>
      </c>
      <c r="P18" s="72">
        <f t="shared" si="12"/>
        <v>3.0898914132302856E-2</v>
      </c>
      <c r="Q18" s="69">
        <f t="shared" si="13"/>
        <v>3.3511116931035163E-6</v>
      </c>
      <c r="R18" s="71"/>
      <c r="S18" s="68"/>
      <c r="T18" s="71"/>
      <c r="U18" s="68"/>
      <c r="V18" s="72">
        <f t="shared" si="2"/>
        <v>4.2454569025206661E-2</v>
      </c>
      <c r="W18" s="69">
        <f t="shared" si="0"/>
        <v>9.4576611213054247E-5</v>
      </c>
      <c r="X18" s="72">
        <f t="shared" si="3"/>
        <v>4.5536479581443953E-2</v>
      </c>
      <c r="Y18" s="69">
        <f t="shared" si="1"/>
        <v>1.6401825674450607E-4</v>
      </c>
    </row>
    <row r="19" spans="2:25" ht="15" customHeight="1" x14ac:dyDescent="0.55000000000000004">
      <c r="F19" s="84">
        <v>1973</v>
      </c>
      <c r="G19" s="67">
        <v>6.2587203508071995E-2</v>
      </c>
      <c r="H19" s="72">
        <f t="shared" si="4"/>
        <v>4.4610672960183138E-2</v>
      </c>
      <c r="I19" s="69">
        <f t="shared" si="5"/>
        <v>3.2315565053918122E-4</v>
      </c>
      <c r="J19" s="72">
        <f t="shared" si="6"/>
        <v>4.7050819091394448E-2</v>
      </c>
      <c r="K19" s="69">
        <f t="shared" si="7"/>
        <v>2.4137924074278092E-4</v>
      </c>
      <c r="L19" s="72">
        <f t="shared" si="8"/>
        <v>4.6130043537784576E-2</v>
      </c>
      <c r="M19" s="69">
        <f t="shared" si="9"/>
        <v>2.708381142876306E-4</v>
      </c>
      <c r="N19" s="72">
        <f t="shared" si="10"/>
        <v>4.1198495204078353E-2</v>
      </c>
      <c r="O19" s="69">
        <f t="shared" si="11"/>
        <v>4.574768429133266E-4</v>
      </c>
      <c r="P19" s="72">
        <f t="shared" si="12"/>
        <v>3.2995788822590078E-2</v>
      </c>
      <c r="Q19" s="69">
        <f t="shared" si="13"/>
        <v>8.7565182308815489E-4</v>
      </c>
      <c r="R19" s="71"/>
      <c r="S19" s="68"/>
      <c r="T19" s="71"/>
      <c r="U19" s="68"/>
      <c r="V19" s="72">
        <f t="shared" si="2"/>
        <v>3.9537053813733909E-2</v>
      </c>
      <c r="W19" s="69">
        <f t="shared" si="0"/>
        <v>5.313094009313942E-4</v>
      </c>
      <c r="X19" s="72">
        <f t="shared" si="3"/>
        <v>4.0413695076985369E-2</v>
      </c>
      <c r="Y19" s="69">
        <f t="shared" si="1"/>
        <v>4.9166447614346965E-4</v>
      </c>
    </row>
    <row r="20" spans="2:25" ht="15" customHeight="1" thickBot="1" x14ac:dyDescent="0.6">
      <c r="B20" s="60" t="s">
        <v>38</v>
      </c>
      <c r="C20" s="60" t="s">
        <v>155</v>
      </c>
      <c r="F20" s="84">
        <v>1974</v>
      </c>
      <c r="G20" s="67">
        <v>0.11011067341962001</v>
      </c>
      <c r="H20" s="72">
        <f t="shared" si="4"/>
        <v>4.5860776688982467E-2</v>
      </c>
      <c r="I20" s="69">
        <f t="shared" si="5"/>
        <v>4.1280492298975896E-3</v>
      </c>
      <c r="J20" s="72">
        <f t="shared" si="6"/>
        <v>4.9104805597155354E-2</v>
      </c>
      <c r="K20" s="69">
        <f t="shared" si="7"/>
        <v>3.7217159087720286E-3</v>
      </c>
      <c r="L20" s="72">
        <f t="shared" si="8"/>
        <v>5.0158095974729956E-2</v>
      </c>
      <c r="M20" s="69">
        <f t="shared" si="9"/>
        <v>3.5943115422855396E-3</v>
      </c>
      <c r="N20" s="72">
        <f t="shared" si="10"/>
        <v>4.5868989081560355E-2</v>
      </c>
      <c r="O20" s="69">
        <f t="shared" si="11"/>
        <v>4.1269940065908998E-3</v>
      </c>
      <c r="P20" s="72">
        <f t="shared" si="12"/>
        <v>3.7998449235098417E-2</v>
      </c>
      <c r="Q20" s="69">
        <f t="shared" si="13"/>
        <v>5.2001728768387009E-3</v>
      </c>
      <c r="R20" s="71"/>
      <c r="S20" s="68"/>
      <c r="T20" s="71"/>
      <c r="U20" s="68"/>
      <c r="V20" s="72">
        <f t="shared" si="2"/>
        <v>4.6452098722035332E-2</v>
      </c>
      <c r="W20" s="69">
        <f t="shared" si="0"/>
        <v>4.0524141325279685E-3</v>
      </c>
      <c r="X20" s="72">
        <f t="shared" si="3"/>
        <v>4.9283098449420019E-2</v>
      </c>
      <c r="Y20" s="69">
        <f t="shared" si="1"/>
        <v>3.6999938767553007E-3</v>
      </c>
    </row>
    <row r="21" spans="2:25" ht="15" customHeight="1" x14ac:dyDescent="0.55000000000000004">
      <c r="B21" s="61">
        <v>2024</v>
      </c>
      <c r="C21" s="62">
        <f>X70</f>
        <v>4.629344700906942E-2</v>
      </c>
      <c r="F21" s="84">
        <v>1975</v>
      </c>
      <c r="G21" s="67">
        <v>9.1416018925310996E-2</v>
      </c>
      <c r="H21" s="72">
        <f t="shared" si="4"/>
        <v>6.8475798415996506E-2</v>
      </c>
      <c r="I21" s="69">
        <f t="shared" si="5"/>
        <v>5.2625371701597314E-4</v>
      </c>
      <c r="J21" s="72">
        <f t="shared" si="6"/>
        <v>6.1923250871641855E-2</v>
      </c>
      <c r="K21" s="69">
        <f t="shared" si="7"/>
        <v>8.6982336746752704E-4</v>
      </c>
      <c r="L21" s="72">
        <f t="shared" si="8"/>
        <v>6.1305979161648282E-2</v>
      </c>
      <c r="M21" s="69">
        <f t="shared" si="9"/>
        <v>9.0661449456934981E-4</v>
      </c>
      <c r="N21" s="72">
        <f t="shared" si="10"/>
        <v>5.7621156373802121E-2</v>
      </c>
      <c r="O21" s="69">
        <f t="shared" si="11"/>
        <v>1.1420927348753771E-3</v>
      </c>
      <c r="P21" s="72">
        <f t="shared" si="12"/>
        <v>4.7687427349639377E-2</v>
      </c>
      <c r="Q21" s="69">
        <f t="shared" si="13"/>
        <v>1.9121897211918989E-3</v>
      </c>
      <c r="R21" s="71"/>
      <c r="S21" s="68"/>
      <c r="T21" s="71"/>
      <c r="U21" s="68"/>
      <c r="V21" s="72">
        <f t="shared" si="2"/>
        <v>6.554967113131073E-2</v>
      </c>
      <c r="W21" s="69">
        <f t="shared" si="0"/>
        <v>6.690679482001824E-4</v>
      </c>
      <c r="X21" s="72">
        <f t="shared" si="3"/>
        <v>7.3614128437500009E-2</v>
      </c>
      <c r="Y21" s="69">
        <f t="shared" si="1"/>
        <v>3.169073049400153E-4</v>
      </c>
    </row>
    <row r="22" spans="2:25" ht="15" customHeight="1" x14ac:dyDescent="0.55000000000000004">
      <c r="B22" s="63">
        <v>2025</v>
      </c>
      <c r="C22" s="64">
        <f>X71</f>
        <v>4.629344700906942E-2</v>
      </c>
      <c r="F22" s="84">
        <v>1976</v>
      </c>
      <c r="G22" s="67">
        <v>5.7748877535222093E-2</v>
      </c>
      <c r="H22" s="72">
        <f t="shared" si="4"/>
        <v>8.803796528433433E-2</v>
      </c>
      <c r="I22" s="69">
        <f t="shared" si="5"/>
        <v>9.1742883667342095E-4</v>
      </c>
      <c r="J22" s="72">
        <f t="shared" si="6"/>
        <v>7.4210853543325128E-2</v>
      </c>
      <c r="K22" s="69">
        <f t="shared" si="7"/>
        <v>2.7099665409135992E-4</v>
      </c>
      <c r="L22" s="72">
        <f t="shared" si="8"/>
        <v>6.782180448237568E-2</v>
      </c>
      <c r="M22" s="69">
        <f t="shared" si="9"/>
        <v>1.014638572826929E-4</v>
      </c>
      <c r="N22" s="72">
        <f t="shared" si="10"/>
        <v>6.4616738888368677E-2</v>
      </c>
      <c r="O22" s="69">
        <f t="shared" si="11"/>
        <v>4.7167519566044435E-5</v>
      </c>
      <c r="P22" s="72">
        <f t="shared" si="12"/>
        <v>5.5250336228155152E-2</v>
      </c>
      <c r="Q22" s="69">
        <f t="shared" si="13"/>
        <v>6.2427086631197791E-6</v>
      </c>
      <c r="R22" s="72">
        <f t="shared" ref="R22:R53" si="14">AVERAGE(G7:G21)</f>
        <v>4.1102411855163959E-2</v>
      </c>
      <c r="S22" s="69">
        <f t="shared" ref="S22:S69" si="15">(R22-$G22)^2</f>
        <v>2.7710481963735329E-4</v>
      </c>
      <c r="T22" s="71"/>
      <c r="U22" s="68"/>
      <c r="V22" s="72">
        <f t="shared" si="2"/>
        <v>7.3309575469510807E-2</v>
      </c>
      <c r="W22" s="69">
        <f t="shared" si="0"/>
        <v>2.4213532020217707E-4</v>
      </c>
      <c r="X22" s="72">
        <f t="shared" si="3"/>
        <v>8.0734884632624404E-2</v>
      </c>
      <c r="Y22" s="69">
        <f t="shared" si="1"/>
        <v>5.2835652228182945E-4</v>
      </c>
    </row>
    <row r="23" spans="2:25" ht="15" customHeight="1" x14ac:dyDescent="0.55000000000000004">
      <c r="B23" s="63">
        <v>2026</v>
      </c>
      <c r="C23" s="64">
        <f>X72</f>
        <v>4.629344700906942E-2</v>
      </c>
      <c r="F23" s="84">
        <v>1977</v>
      </c>
      <c r="G23" s="67">
        <v>6.4695550351288697E-2</v>
      </c>
      <c r="H23" s="72">
        <f t="shared" si="4"/>
        <v>8.6425189960051038E-2</v>
      </c>
      <c r="I23" s="69">
        <f t="shared" si="5"/>
        <v>4.721772375266932E-4</v>
      </c>
      <c r="J23" s="72">
        <f t="shared" si="6"/>
        <v>8.0465693347056277E-2</v>
      </c>
      <c r="K23" s="69">
        <f t="shared" si="7"/>
        <v>2.4869741010695727E-4</v>
      </c>
      <c r="L23" s="72">
        <f t="shared" si="8"/>
        <v>7.0918458341704516E-2</v>
      </c>
      <c r="M23" s="69">
        <f t="shared" si="9"/>
        <v>3.8724583857181044E-5</v>
      </c>
      <c r="N23" s="72">
        <f t="shared" si="10"/>
        <v>6.5099256038396364E-2</v>
      </c>
      <c r="O23" s="69">
        <f t="shared" si="11"/>
        <v>1.6297828180307324E-7</v>
      </c>
      <c r="P23" s="72">
        <f t="shared" si="12"/>
        <v>5.8035849345107561E-2</v>
      </c>
      <c r="Q23" s="69">
        <f t="shared" si="13"/>
        <v>4.4351617491730033E-5</v>
      </c>
      <c r="R23" s="72">
        <f t="shared" si="14"/>
        <v>4.4238762202103411E-2</v>
      </c>
      <c r="S23" s="69">
        <f t="shared" si="15"/>
        <v>4.1848018138064753E-4</v>
      </c>
      <c r="T23" s="71"/>
      <c r="U23" s="68"/>
      <c r="V23" s="72">
        <f t="shared" si="2"/>
        <v>6.8641366089224193E-2</v>
      </c>
      <c r="W23" s="69">
        <f t="shared" si="0"/>
        <v>1.5569461837739441E-5</v>
      </c>
      <c r="X23" s="72">
        <f t="shared" si="3"/>
        <v>7.1540481793663485E-2</v>
      </c>
      <c r="Y23" s="69">
        <f t="shared" si="1"/>
        <v>4.6853086450810994E-5</v>
      </c>
    </row>
    <row r="24" spans="2:25" ht="15" customHeight="1" x14ac:dyDescent="0.55000000000000004">
      <c r="F24" s="84">
        <v>1978</v>
      </c>
      <c r="G24" s="67">
        <v>7.6299147649162402E-2</v>
      </c>
      <c r="H24" s="72">
        <f t="shared" si="4"/>
        <v>7.1286815603940609E-2</v>
      </c>
      <c r="I24" s="69">
        <f t="shared" si="5"/>
        <v>2.5123472531557282E-5</v>
      </c>
      <c r="J24" s="72">
        <f t="shared" si="6"/>
        <v>8.0992780057860453E-2</v>
      </c>
      <c r="K24" s="69">
        <f t="shared" si="7"/>
        <v>2.2030185187980667E-5</v>
      </c>
      <c r="L24" s="72">
        <f t="shared" si="8"/>
        <v>7.731166474790277E-2</v>
      </c>
      <c r="M24" s="69">
        <f t="shared" si="9"/>
        <v>1.0251908752416113E-6</v>
      </c>
      <c r="N24" s="72">
        <f t="shared" si="10"/>
        <v>6.593620718548418E-2</v>
      </c>
      <c r="O24" s="69">
        <f t="shared" si="11"/>
        <v>1.0739053505373941E-4</v>
      </c>
      <c r="P24" s="72">
        <f t="shared" si="12"/>
        <v>6.1720854142843659E-2</v>
      </c>
      <c r="Q24" s="69">
        <f t="shared" si="13"/>
        <v>2.1252664155637524E-4</v>
      </c>
      <c r="R24" s="72">
        <f t="shared" si="14"/>
        <v>4.7767747464360973E-2</v>
      </c>
      <c r="S24" s="69">
        <f t="shared" si="15"/>
        <v>8.14040796505287E-4</v>
      </c>
      <c r="T24" s="71"/>
      <c r="U24" s="68"/>
      <c r="V24" s="72">
        <f t="shared" si="2"/>
        <v>6.7457621367843543E-2</v>
      </c>
      <c r="W24" s="69">
        <f t="shared" si="0"/>
        <v>7.8172586983252094E-5</v>
      </c>
      <c r="X24" s="72">
        <f t="shared" si="3"/>
        <v>6.8802509216713575E-2</v>
      </c>
      <c r="Y24" s="69">
        <f t="shared" si="1"/>
        <v>5.6199587786868801E-5</v>
      </c>
    </row>
    <row r="25" spans="2:25" ht="15" customHeight="1" x14ac:dyDescent="0.55000000000000004">
      <c r="F25" s="84">
        <v>1979</v>
      </c>
      <c r="G25" s="67">
        <v>0.11253033593051301</v>
      </c>
      <c r="H25" s="72">
        <f t="shared" si="4"/>
        <v>6.6247858511891064E-2</v>
      </c>
      <c r="I25" s="69">
        <f t="shared" si="5"/>
        <v>2.1420677160052504E-3</v>
      </c>
      <c r="J25" s="72">
        <f t="shared" si="6"/>
        <v>7.2539898615246054E-2</v>
      </c>
      <c r="K25" s="69">
        <f t="shared" si="7"/>
        <v>1.5992350766662958E-3</v>
      </c>
      <c r="L25" s="72">
        <f t="shared" si="8"/>
        <v>8.0054053576120845E-2</v>
      </c>
      <c r="M25" s="69">
        <f t="shared" si="9"/>
        <v>1.0547089155622039E-3</v>
      </c>
      <c r="N25" s="72">
        <f t="shared" si="10"/>
        <v>7.0798141386996236E-2</v>
      </c>
      <c r="O25" s="69">
        <f t="shared" si="11"/>
        <v>1.7415760614179312E-3</v>
      </c>
      <c r="P25" s="72">
        <f t="shared" si="12"/>
        <v>6.5106074775425404E-2</v>
      </c>
      <c r="Q25" s="69">
        <f t="shared" si="13"/>
        <v>2.249060546105951E-3</v>
      </c>
      <c r="R25" s="72">
        <f t="shared" si="14"/>
        <v>5.2016984015439222E-2</v>
      </c>
      <c r="S25" s="69">
        <f t="shared" si="15"/>
        <v>3.6618657599975643E-3</v>
      </c>
      <c r="T25" s="71"/>
      <c r="U25" s="68"/>
      <c r="V25" s="72">
        <f t="shared" si="2"/>
        <v>7.0110079252239194E-2</v>
      </c>
      <c r="W25" s="69">
        <f t="shared" si="0"/>
        <v>1.7994781766506342E-3</v>
      </c>
      <c r="X25" s="72">
        <f t="shared" si="3"/>
        <v>7.1801164589693101E-2</v>
      </c>
      <c r="Y25" s="69">
        <f t="shared" si="1"/>
        <v>1.6588653981098659E-3</v>
      </c>
    </row>
    <row r="26" spans="2:25" ht="15" customHeight="1" x14ac:dyDescent="0.55000000000000004">
      <c r="F26" s="84">
        <v>1980</v>
      </c>
      <c r="G26" s="67">
        <v>0.13501722158438501</v>
      </c>
      <c r="H26" s="72">
        <f t="shared" si="4"/>
        <v>8.4508344643654712E-2</v>
      </c>
      <c r="I26" s="69">
        <f t="shared" si="5"/>
        <v>2.5511466498138362E-3</v>
      </c>
      <c r="J26" s="72">
        <f t="shared" si="6"/>
        <v>7.7818477866546554E-2</v>
      </c>
      <c r="K26" s="69">
        <f t="shared" si="7"/>
        <v>3.271696282898964E-3</v>
      </c>
      <c r="L26" s="72">
        <f t="shared" si="8"/>
        <v>8.0537986078299456E-2</v>
      </c>
      <c r="M26" s="69">
        <f t="shared" si="9"/>
        <v>2.9679871013275324E-3</v>
      </c>
      <c r="N26" s="72">
        <f t="shared" si="10"/>
        <v>8.2198258188455608E-2</v>
      </c>
      <c r="O26" s="69">
        <f t="shared" si="11"/>
        <v>2.7898428942205295E-3</v>
      </c>
      <c r="P26" s="72">
        <f t="shared" si="12"/>
        <v>7.0921982619973872E-2</v>
      </c>
      <c r="Q26" s="69">
        <f t="shared" si="13"/>
        <v>4.1081996579049674E-3</v>
      </c>
      <c r="R26" s="72">
        <f t="shared" si="14"/>
        <v>5.8637613592526068E-2</v>
      </c>
      <c r="S26" s="69">
        <f t="shared" si="15"/>
        <v>5.8338445169900431E-3</v>
      </c>
      <c r="T26" s="71"/>
      <c r="U26" s="68"/>
      <c r="V26" s="72">
        <f t="shared" si="2"/>
        <v>8.2836156255721327E-2</v>
      </c>
      <c r="W26" s="69">
        <f t="shared" si="0"/>
        <v>2.7228635788342668E-3</v>
      </c>
      <c r="X26" s="72">
        <f t="shared" si="3"/>
        <v>8.8092833126021064E-2</v>
      </c>
      <c r="Y26" s="69">
        <f t="shared" si="1"/>
        <v>2.2018982321914391E-3</v>
      </c>
    </row>
    <row r="27" spans="2:25" ht="15" customHeight="1" x14ac:dyDescent="0.55000000000000004">
      <c r="F27" s="84">
        <v>1981</v>
      </c>
      <c r="G27" s="67">
        <v>0.10378312765527101</v>
      </c>
      <c r="H27" s="72">
        <f t="shared" si="4"/>
        <v>0.10794890172135348</v>
      </c>
      <c r="I27" s="69">
        <f t="shared" si="5"/>
        <v>1.7353673569645275E-5</v>
      </c>
      <c r="J27" s="72">
        <f t="shared" si="6"/>
        <v>9.7135563878837289E-2</v>
      </c>
      <c r="K27" s="69">
        <f t="shared" si="7"/>
        <v>4.4190104161753714E-5</v>
      </c>
      <c r="L27" s="72">
        <f t="shared" si="8"/>
        <v>8.9258226610114247E-2</v>
      </c>
      <c r="M27" s="69">
        <f t="shared" si="9"/>
        <v>2.1097275037159594E-4</v>
      </c>
      <c r="N27" s="72">
        <f t="shared" si="10"/>
        <v>9.2545403627928888E-2</v>
      </c>
      <c r="O27" s="69">
        <f t="shared" si="11"/>
        <v>1.2628644131470237E-4</v>
      </c>
      <c r="P27" s="72">
        <f t="shared" si="12"/>
        <v>7.8540015546244971E-2</v>
      </c>
      <c r="Q27" s="69">
        <f t="shared" si="13"/>
        <v>6.3721470894885686E-4</v>
      </c>
      <c r="R27" s="72">
        <f t="shared" si="14"/>
        <v>6.6586299688808179E-2</v>
      </c>
      <c r="S27" s="69">
        <f t="shared" si="15"/>
        <v>1.3836040107666312E-3</v>
      </c>
      <c r="T27" s="72">
        <f t="shared" ref="T27:T69" si="16">AVERAGE(G7:G26)</f>
        <v>5.3141365543901531E-2</v>
      </c>
      <c r="U27" s="69">
        <f t="shared" ref="U27:U69" si="17">(T27-$G27)^2</f>
        <v>2.564588069744537E-3</v>
      </c>
      <c r="V27" s="72">
        <f t="shared" si="2"/>
        <v>9.8490475854320414E-2</v>
      </c>
      <c r="W27" s="69">
        <f t="shared" si="0"/>
        <v>2.8012163086105556E-5</v>
      </c>
      <c r="X27" s="72">
        <f t="shared" si="3"/>
        <v>0.10686258850936664</v>
      </c>
      <c r="Y27" s="69">
        <f t="shared" si="1"/>
        <v>9.4830791519074088E-6</v>
      </c>
    </row>
    <row r="28" spans="2:25" ht="15" customHeight="1" x14ac:dyDescent="0.55000000000000004">
      <c r="F28" s="84">
        <v>1982</v>
      </c>
      <c r="G28" s="67">
        <v>6.1583577712611796E-2</v>
      </c>
      <c r="H28" s="72">
        <f t="shared" si="4"/>
        <v>0.11711022839005635</v>
      </c>
      <c r="I28" s="69">
        <f t="shared" si="5"/>
        <v>3.0832089354549531E-3</v>
      </c>
      <c r="J28" s="72">
        <f t="shared" si="6"/>
        <v>0.10690745820483286</v>
      </c>
      <c r="K28" s="69">
        <f t="shared" si="7"/>
        <v>2.0542541428731366E-3</v>
      </c>
      <c r="L28" s="72">
        <f t="shared" si="8"/>
        <v>9.846507663412403E-2</v>
      </c>
      <c r="M28" s="69">
        <f t="shared" si="9"/>
        <v>1.3602449626975081E-3</v>
      </c>
      <c r="N28" s="72">
        <f t="shared" si="10"/>
        <v>9.1641468518736183E-2</v>
      </c>
      <c r="O28" s="69">
        <f t="shared" si="11"/>
        <v>9.0347679971289688E-4</v>
      </c>
      <c r="P28" s="72">
        <f t="shared" si="12"/>
        <v>8.4691767487914266E-2</v>
      </c>
      <c r="Q28" s="69">
        <f t="shared" si="13"/>
        <v>5.3398843469139355E-4</v>
      </c>
      <c r="R28" s="72">
        <f t="shared" si="14"/>
        <v>7.1512258441446389E-2</v>
      </c>
      <c r="S28" s="69">
        <f t="shared" si="15"/>
        <v>9.8578701015131405E-5</v>
      </c>
      <c r="T28" s="72">
        <f t="shared" si="16"/>
        <v>5.7795340810108564E-2</v>
      </c>
      <c r="U28" s="69">
        <f t="shared" si="17"/>
        <v>1.4350738829487283E-5</v>
      </c>
      <c r="V28" s="72">
        <f t="shared" si="2"/>
        <v>0.10007827139460558</v>
      </c>
      <c r="W28" s="69">
        <f t="shared" si="0"/>
        <v>1.4818414416705322E-3</v>
      </c>
      <c r="X28" s="72">
        <f t="shared" si="3"/>
        <v>0.10563080416772838</v>
      </c>
      <c r="Y28" s="69">
        <f t="shared" si="1"/>
        <v>1.9401581583883224E-3</v>
      </c>
    </row>
    <row r="29" spans="2:25" ht="15" customHeight="1" x14ac:dyDescent="0.55000000000000004">
      <c r="F29" s="84">
        <v>1983</v>
      </c>
      <c r="G29" s="67">
        <v>3.1595303867402703E-2</v>
      </c>
      <c r="H29" s="72">
        <f t="shared" si="4"/>
        <v>0.10012797565075593</v>
      </c>
      <c r="I29" s="69">
        <f t="shared" si="5"/>
        <v>4.69672710176482E-3</v>
      </c>
      <c r="J29" s="72">
        <f t="shared" si="6"/>
        <v>0.10322856572069521</v>
      </c>
      <c r="K29" s="69">
        <f t="shared" si="7"/>
        <v>5.1313242037423698E-3</v>
      </c>
      <c r="L29" s="72">
        <f t="shared" si="8"/>
        <v>9.7842682106388648E-2</v>
      </c>
      <c r="M29" s="69">
        <f t="shared" si="9"/>
        <v>4.3887151235392679E-3</v>
      </c>
      <c r="N29" s="72">
        <f t="shared" si="10"/>
        <v>8.7379691202636292E-2</v>
      </c>
      <c r="O29" s="69">
        <f t="shared" si="11"/>
        <v>3.1118978703673695E-3</v>
      </c>
      <c r="P29" s="72">
        <f t="shared" si="12"/>
        <v>8.7577173427145702E-2</v>
      </c>
      <c r="Q29" s="69">
        <f t="shared" si="13"/>
        <v>3.1339697194040796E-3</v>
      </c>
      <c r="R29" s="72">
        <f t="shared" si="14"/>
        <v>7.3761463464025318E-2</v>
      </c>
      <c r="S29" s="69">
        <f t="shared" si="15"/>
        <v>1.7779850151278494E-3</v>
      </c>
      <c r="T29" s="72">
        <f t="shared" si="16"/>
        <v>6.0286481124867883E-2</v>
      </c>
      <c r="U29" s="69">
        <f t="shared" si="17"/>
        <v>8.2318365241928712E-4</v>
      </c>
      <c r="V29" s="72">
        <f t="shared" si="2"/>
        <v>8.8529863290007435E-2</v>
      </c>
      <c r="W29" s="69">
        <f t="shared" si="0"/>
        <v>3.2415440566461091E-3</v>
      </c>
      <c r="X29" s="72">
        <f t="shared" si="3"/>
        <v>8.801191358568175E-2</v>
      </c>
      <c r="Y29" s="69">
        <f t="shared" si="1"/>
        <v>3.1828338521046177E-3</v>
      </c>
    </row>
    <row r="30" spans="2:25" ht="15" customHeight="1" x14ac:dyDescent="0.55000000000000004">
      <c r="F30" s="84">
        <v>1984</v>
      </c>
      <c r="G30" s="67">
        <v>4.3682008368200902E-2</v>
      </c>
      <c r="H30" s="72">
        <f t="shared" si="4"/>
        <v>6.5654003078428502E-2</v>
      </c>
      <c r="I30" s="69">
        <f t="shared" si="5"/>
        <v>4.8276855154626966E-4</v>
      </c>
      <c r="J30" s="72">
        <f t="shared" si="6"/>
        <v>8.2994807704917628E-2</v>
      </c>
      <c r="K30" s="69">
        <f t="shared" si="7"/>
        <v>1.545496191688955E-3</v>
      </c>
      <c r="L30" s="72">
        <f t="shared" si="8"/>
        <v>8.8901913350036707E-2</v>
      </c>
      <c r="M30" s="69">
        <f t="shared" si="9"/>
        <v>2.0448398065662588E-3</v>
      </c>
      <c r="N30" s="72">
        <f t="shared" si="10"/>
        <v>8.3643466392947813E-2</v>
      </c>
      <c r="O30" s="69">
        <f t="shared" si="11"/>
        <v>1.5969181274636092E-3</v>
      </c>
      <c r="P30" s="72">
        <f t="shared" si="12"/>
        <v>8.4477983463078776E-2</v>
      </c>
      <c r="Q30" s="69">
        <f t="shared" si="13"/>
        <v>1.6643115839418958E-3</v>
      </c>
      <c r="R30" s="72">
        <f t="shared" si="14"/>
        <v>7.3038020966962491E-2</v>
      </c>
      <c r="S30" s="69">
        <f t="shared" si="15"/>
        <v>8.6177547569864915E-4</v>
      </c>
      <c r="T30" s="72">
        <f t="shared" si="16"/>
        <v>6.1238216349088583E-2</v>
      </c>
      <c r="U30" s="69">
        <f t="shared" si="17"/>
        <v>3.082204386681843E-4</v>
      </c>
      <c r="V30" s="72">
        <f t="shared" si="2"/>
        <v>7.1449495463226015E-2</v>
      </c>
      <c r="W30" s="69">
        <f t="shared" si="0"/>
        <v>7.7103333957238623E-4</v>
      </c>
      <c r="X30" s="72">
        <f t="shared" si="3"/>
        <v>6.544526969837014E-2</v>
      </c>
      <c r="Y30" s="69">
        <f t="shared" si="1"/>
        <v>4.7363954372523973E-4</v>
      </c>
    </row>
    <row r="31" spans="2:25" ht="15" customHeight="1" x14ac:dyDescent="0.55000000000000004">
      <c r="F31" s="84">
        <v>1985</v>
      </c>
      <c r="G31" s="67">
        <v>3.5279025016035803E-2</v>
      </c>
      <c r="H31" s="72">
        <f t="shared" si="4"/>
        <v>4.5620296649405138E-2</v>
      </c>
      <c r="I31" s="69">
        <f t="shared" si="5"/>
        <v>1.0694189899512928E-4</v>
      </c>
      <c r="J31" s="72">
        <f t="shared" si="6"/>
        <v>6.0161004400871604E-2</v>
      </c>
      <c r="K31" s="69">
        <f t="shared" si="7"/>
        <v>6.191128981073938E-4</v>
      </c>
      <c r="L31" s="72">
        <f t="shared" si="8"/>
        <v>7.5132247837574287E-2</v>
      </c>
      <c r="M31" s="69">
        <f t="shared" si="9"/>
        <v>1.5882793692631959E-3</v>
      </c>
      <c r="N31" s="72">
        <f t="shared" si="10"/>
        <v>8.064153182393527E-2</v>
      </c>
      <c r="O31" s="69">
        <f t="shared" si="11"/>
        <v>2.0577570238967256E-3</v>
      </c>
      <c r="P31" s="72">
        <f t="shared" si="12"/>
        <v>7.7835116957936865E-2</v>
      </c>
      <c r="Q31" s="69">
        <f t="shared" si="13"/>
        <v>1.8110209613675364E-3</v>
      </c>
      <c r="R31" s="72">
        <f t="shared" si="14"/>
        <v>7.2325404359173978E-2</v>
      </c>
      <c r="S31" s="69">
        <f t="shared" si="15"/>
        <v>1.3724342224356949E-3</v>
      </c>
      <c r="T31" s="72">
        <f t="shared" si="16"/>
        <v>6.27612721537881E-2</v>
      </c>
      <c r="U31" s="69">
        <f t="shared" si="17"/>
        <v>7.5527390774049431E-4</v>
      </c>
      <c r="V31" s="72">
        <f t="shared" si="2"/>
        <v>6.3119249334718477E-2</v>
      </c>
      <c r="W31" s="69">
        <f t="shared" si="0"/>
        <v>7.7507809011457022E-4</v>
      </c>
      <c r="X31" s="72">
        <f t="shared" si="3"/>
        <v>5.6739965166302447E-2</v>
      </c>
      <c r="Y31" s="69">
        <f t="shared" si="1"/>
        <v>4.6057195213332689E-4</v>
      </c>
    </row>
    <row r="32" spans="2:25" ht="15" customHeight="1" x14ac:dyDescent="0.55000000000000004">
      <c r="F32" s="84">
        <v>1986</v>
      </c>
      <c r="G32" s="67">
        <v>1.9439281288724599E-2</v>
      </c>
      <c r="H32" s="72">
        <f t="shared" si="4"/>
        <v>3.6852112417213138E-2</v>
      </c>
      <c r="I32" s="69">
        <f t="shared" si="5"/>
        <v>3.0320668790925949E-4</v>
      </c>
      <c r="J32" s="72">
        <f t="shared" si="6"/>
        <v>4.3034978741062803E-2</v>
      </c>
      <c r="K32" s="69">
        <f t="shared" si="7"/>
        <v>5.5675693826227966E-4</v>
      </c>
      <c r="L32" s="72">
        <f t="shared" si="8"/>
        <v>5.5184608523904444E-2</v>
      </c>
      <c r="M32" s="69">
        <f t="shared" si="9"/>
        <v>1.2777284191500897E-3</v>
      </c>
      <c r="N32" s="72">
        <f t="shared" si="10"/>
        <v>7.4781514304917182E-2</v>
      </c>
      <c r="O32" s="69">
        <f t="shared" si="11"/>
        <v>3.0627627552185562E-3</v>
      </c>
      <c r="P32" s="72">
        <f t="shared" si="12"/>
        <v>7.2221417567009352E-2</v>
      </c>
      <c r="Q32" s="69">
        <f t="shared" si="13"/>
        <v>2.7859539100994232E-3</v>
      </c>
      <c r="R32" s="72">
        <f t="shared" si="14"/>
        <v>7.0754879872131443E-2</v>
      </c>
      <c r="S32" s="69">
        <f t="shared" si="15"/>
        <v>2.6332906579733463E-3</v>
      </c>
      <c r="T32" s="72">
        <f t="shared" si="16"/>
        <v>6.3735876897582228E-2</v>
      </c>
      <c r="U32" s="69">
        <f t="shared" si="17"/>
        <v>1.9621883825346647E-3</v>
      </c>
      <c r="V32" s="72">
        <f t="shared" si="2"/>
        <v>5.4767182039113668E-2</v>
      </c>
      <c r="W32" s="69">
        <f t="shared" si="0"/>
        <v>1.2480605714293403E-3</v>
      </c>
      <c r="X32" s="72">
        <f t="shared" si="3"/>
        <v>4.8155589106195794E-2</v>
      </c>
      <c r="Y32" s="69">
        <f t="shared" si="1"/>
        <v>8.2462633466775723E-4</v>
      </c>
    </row>
    <row r="33" spans="6:25" ht="15" customHeight="1" x14ac:dyDescent="0.55000000000000004">
      <c r="F33" s="84">
        <v>1987</v>
      </c>
      <c r="G33" s="67">
        <v>3.5782116538782598E-2</v>
      </c>
      <c r="H33" s="72">
        <f t="shared" si="4"/>
        <v>3.2800104890987107E-2</v>
      </c>
      <c r="I33" s="69">
        <f t="shared" si="5"/>
        <v>8.8923934675879763E-6</v>
      </c>
      <c r="J33" s="72">
        <f t="shared" si="6"/>
        <v>3.2498904635091003E-2</v>
      </c>
      <c r="K33" s="69">
        <f t="shared" si="7"/>
        <v>1.0779480404542186E-5</v>
      </c>
      <c r="L33" s="72">
        <f t="shared" si="8"/>
        <v>3.831583925059516E-2</v>
      </c>
      <c r="M33" s="69">
        <f t="shared" si="9"/>
        <v>6.4197507803548048E-6</v>
      </c>
      <c r="N33" s="72">
        <f t="shared" si="10"/>
        <v>6.1482792213233113E-2</v>
      </c>
      <c r="O33" s="69">
        <f t="shared" si="11"/>
        <v>6.6052473012329245E-4</v>
      </c>
      <c r="P33" s="72">
        <f t="shared" si="12"/>
        <v>6.8390457942359595E-2</v>
      </c>
      <c r="Q33" s="69">
        <f t="shared" si="13"/>
        <v>1.063303929092234E-3</v>
      </c>
      <c r="R33" s="72">
        <f t="shared" si="14"/>
        <v>6.923312474214123E-2</v>
      </c>
      <c r="S33" s="69">
        <f t="shared" si="15"/>
        <v>1.1189699498211666E-3</v>
      </c>
      <c r="T33" s="72">
        <f t="shared" si="16"/>
        <v>6.3213153643733561E-2</v>
      </c>
      <c r="U33" s="69">
        <f t="shared" si="17"/>
        <v>7.5246179665319649E-4</v>
      </c>
      <c r="V33" s="72">
        <f t="shared" si="2"/>
        <v>4.4168811813996942E-2</v>
      </c>
      <c r="W33" s="69">
        <f t="shared" si="0"/>
        <v>7.0336657639302606E-5</v>
      </c>
      <c r="X33" s="72">
        <f t="shared" si="3"/>
        <v>3.6669065979207313E-2</v>
      </c>
      <c r="Y33" s="69">
        <f t="shared" si="1"/>
        <v>7.86679309869716E-7</v>
      </c>
    </row>
    <row r="34" spans="6:25" ht="15" customHeight="1" x14ac:dyDescent="0.55000000000000004">
      <c r="F34" s="84">
        <v>1988</v>
      </c>
      <c r="G34" s="67">
        <v>4.1000440076279301E-2</v>
      </c>
      <c r="H34" s="72">
        <f t="shared" si="4"/>
        <v>3.0166807614514336E-2</v>
      </c>
      <c r="I34" s="69">
        <f t="shared" si="5"/>
        <v>1.1736759231660763E-4</v>
      </c>
      <c r="J34" s="72">
        <f t="shared" si="6"/>
        <v>3.354560780293598E-2</v>
      </c>
      <c r="K34" s="69">
        <f t="shared" si="7"/>
        <v>5.5574524223681161E-5</v>
      </c>
      <c r="L34" s="72">
        <f t="shared" si="8"/>
        <v>3.3155547015829324E-2</v>
      </c>
      <c r="M34" s="69">
        <f t="shared" si="9"/>
        <v>6.1542347129896199E-5</v>
      </c>
      <c r="N34" s="72">
        <f t="shared" si="10"/>
        <v>4.7306348635289916E-2</v>
      </c>
      <c r="O34" s="69">
        <f t="shared" si="11"/>
        <v>3.9764482754603322E-5</v>
      </c>
      <c r="P34" s="72">
        <f t="shared" si="12"/>
        <v>6.549911456110899E-2</v>
      </c>
      <c r="Q34" s="69">
        <f t="shared" si="13"/>
        <v>6.0018505151364517E-4</v>
      </c>
      <c r="R34" s="72">
        <f t="shared" si="14"/>
        <v>6.943663129004024E-2</v>
      </c>
      <c r="S34" s="69">
        <f t="shared" si="15"/>
        <v>8.0861697074557481E-4</v>
      </c>
      <c r="T34" s="72">
        <f t="shared" si="16"/>
        <v>6.3609984351976304E-2</v>
      </c>
      <c r="U34" s="69">
        <f t="shared" si="17"/>
        <v>5.1119149235470305E-4</v>
      </c>
      <c r="V34" s="72">
        <f t="shared" si="2"/>
        <v>4.1652803231432639E-2</v>
      </c>
      <c r="W34" s="69">
        <f t="shared" si="0"/>
        <v>4.2557768620161766E-7</v>
      </c>
      <c r="X34" s="72">
        <f t="shared" si="3"/>
        <v>3.6314286203037428E-2</v>
      </c>
      <c r="Y34" s="69">
        <f t="shared" si="1"/>
        <v>2.1960038123699808E-5</v>
      </c>
    </row>
    <row r="35" spans="6:25" ht="15" customHeight="1" x14ac:dyDescent="0.55000000000000004">
      <c r="F35" s="84">
        <v>1989</v>
      </c>
      <c r="G35" s="67">
        <v>4.7910942013667898E-2</v>
      </c>
      <c r="H35" s="72">
        <f t="shared" si="4"/>
        <v>3.2073945967928834E-2</v>
      </c>
      <c r="I35" s="69">
        <f t="shared" si="5"/>
        <v>2.5081044375275478E-4</v>
      </c>
      <c r="J35" s="72">
        <f t="shared" si="6"/>
        <v>3.2875215729955581E-2</v>
      </c>
      <c r="K35" s="69">
        <f t="shared" si="7"/>
        <v>2.2607306487871739E-4</v>
      </c>
      <c r="L35" s="72">
        <f t="shared" si="8"/>
        <v>3.5036574257604647E-2</v>
      </c>
      <c r="M35" s="69">
        <f t="shared" si="9"/>
        <v>1.6574934511836111E-4</v>
      </c>
      <c r="N35" s="72">
        <f t="shared" si="10"/>
        <v>3.8337393266862529E-2</v>
      </c>
      <c r="O35" s="69">
        <f t="shared" si="11"/>
        <v>9.1652835607458643E-5</v>
      </c>
      <c r="P35" s="72">
        <f t="shared" si="12"/>
        <v>6.1969243803820684E-2</v>
      </c>
      <c r="Q35" s="69">
        <f t="shared" si="13"/>
        <v>1.9763584922301302E-4</v>
      </c>
      <c r="R35" s="72">
        <f t="shared" si="14"/>
        <v>6.7997513727920733E-2</v>
      </c>
      <c r="S35" s="69">
        <f t="shared" si="15"/>
        <v>4.0347036323182207E-4</v>
      </c>
      <c r="T35" s="72">
        <f t="shared" si="16"/>
        <v>6.3537659289623016E-2</v>
      </c>
      <c r="U35" s="69">
        <f t="shared" si="17"/>
        <v>2.4419429282263413E-4</v>
      </c>
      <c r="V35" s="72">
        <f t="shared" si="2"/>
        <v>4.1457094284886635E-2</v>
      </c>
      <c r="W35" s="69">
        <f t="shared" si="0"/>
        <v>4.165215050629507E-5</v>
      </c>
      <c r="X35" s="72">
        <f t="shared" si="3"/>
        <v>3.8188747752334176E-2</v>
      </c>
      <c r="Y35" s="69">
        <f t="shared" si="1"/>
        <v>9.4521061255110358E-5</v>
      </c>
    </row>
    <row r="36" spans="6:25" ht="15" customHeight="1" x14ac:dyDescent="0.55000000000000004">
      <c r="F36" s="84">
        <v>1990</v>
      </c>
      <c r="G36" s="67">
        <v>5.4192160290458605E-2</v>
      </c>
      <c r="H36" s="72">
        <f t="shared" si="4"/>
        <v>4.156449954290993E-2</v>
      </c>
      <c r="I36" s="69">
        <f t="shared" si="5"/>
        <v>1.5945781595518154E-4</v>
      </c>
      <c r="J36" s="72">
        <f t="shared" si="6"/>
        <v>3.6033194979363595E-2</v>
      </c>
      <c r="K36" s="69">
        <f t="shared" si="7"/>
        <v>3.2974802116955188E-4</v>
      </c>
      <c r="L36" s="72">
        <f t="shared" si="8"/>
        <v>3.5882360986698045E-2</v>
      </c>
      <c r="M36" s="69">
        <f t="shared" si="9"/>
        <v>3.3524875054399069E-4</v>
      </c>
      <c r="N36" s="72">
        <f t="shared" si="10"/>
        <v>3.6384159595584831E-2</v>
      </c>
      <c r="O36" s="69">
        <f t="shared" si="11"/>
        <v>3.1712488874862483E-4</v>
      </c>
      <c r="P36" s="72">
        <f t="shared" si="12"/>
        <v>5.5507304412136159E-2</v>
      </c>
      <c r="Q36" s="69">
        <f t="shared" si="13"/>
        <v>1.7296040607830255E-6</v>
      </c>
      <c r="R36" s="72">
        <f t="shared" si="14"/>
        <v>6.3850864967523929E-2</v>
      </c>
      <c r="S36" s="69">
        <f t="shared" si="15"/>
        <v>9.3290576038763574E-5</v>
      </c>
      <c r="T36" s="72">
        <f t="shared" si="16"/>
        <v>6.3214643516054991E-2</v>
      </c>
      <c r="U36" s="69">
        <f t="shared" si="17"/>
        <v>8.1405203556168175E-5</v>
      </c>
      <c r="V36" s="72">
        <f t="shared" si="2"/>
        <v>4.3393248603521006E-2</v>
      </c>
      <c r="W36" s="69">
        <f t="shared" si="0"/>
        <v>1.1661649362227745E-4</v>
      </c>
      <c r="X36" s="72">
        <f t="shared" si="3"/>
        <v>4.2077625456867662E-2</v>
      </c>
      <c r="Y36" s="69">
        <f t="shared" si="1"/>
        <v>1.4676195423428832E-4</v>
      </c>
    </row>
    <row r="37" spans="6:25" ht="15" customHeight="1" x14ac:dyDescent="0.55000000000000004">
      <c r="F37" s="84">
        <v>1991</v>
      </c>
      <c r="G37" s="67">
        <v>4.21583009120498E-2</v>
      </c>
      <c r="H37" s="72">
        <f t="shared" si="4"/>
        <v>4.7701180793468599E-2</v>
      </c>
      <c r="I37" s="69">
        <f t="shared" si="5"/>
        <v>3.0723517379837286E-5</v>
      </c>
      <c r="J37" s="72">
        <f t="shared" si="6"/>
        <v>4.4721414729797099E-2</v>
      </c>
      <c r="K37" s="69">
        <f t="shared" si="7"/>
        <v>6.5695524427271352E-6</v>
      </c>
      <c r="L37" s="72">
        <f t="shared" si="8"/>
        <v>3.9664988041582597E-2</v>
      </c>
      <c r="M37" s="69">
        <f t="shared" si="9"/>
        <v>6.2166090700374024E-6</v>
      </c>
      <c r="N37" s="72">
        <f t="shared" si="10"/>
        <v>3.9612281941735675E-2</v>
      </c>
      <c r="O37" s="69">
        <f t="shared" si="11"/>
        <v>6.482212597199396E-6</v>
      </c>
      <c r="P37" s="72">
        <f t="shared" si="12"/>
        <v>4.742479828274352E-2</v>
      </c>
      <c r="Q37" s="69">
        <f t="shared" si="13"/>
        <v>2.7735994555523872E-5</v>
      </c>
      <c r="R37" s="72">
        <f t="shared" si="14"/>
        <v>6.1369274391867103E-2</v>
      </c>
      <c r="S37" s="69">
        <f t="shared" si="15"/>
        <v>3.6906150204224372E-4</v>
      </c>
      <c r="T37" s="72">
        <f t="shared" si="16"/>
        <v>6.2982406914494235E-2</v>
      </c>
      <c r="U37" s="69">
        <f t="shared" si="17"/>
        <v>4.3364339080104235E-4</v>
      </c>
      <c r="V37" s="72">
        <f t="shared" si="2"/>
        <v>4.6632922109602279E-2</v>
      </c>
      <c r="W37" s="69">
        <f t="shared" si="0"/>
        <v>2.0022234861585985E-5</v>
      </c>
      <c r="X37" s="72">
        <f t="shared" si="3"/>
        <v>4.6923439390304036E-2</v>
      </c>
      <c r="Y37" s="69">
        <f t="shared" si="1"/>
        <v>2.2706544716939106E-5</v>
      </c>
    </row>
    <row r="38" spans="6:25" ht="15" customHeight="1" x14ac:dyDescent="0.55000000000000004">
      <c r="F38" s="84">
        <v>1992</v>
      </c>
      <c r="G38" s="67">
        <v>3.0416156670746201E-2</v>
      </c>
      <c r="H38" s="72">
        <f t="shared" si="4"/>
        <v>4.8087134405392105E-2</v>
      </c>
      <c r="I38" s="69">
        <f t="shared" si="5"/>
        <v>3.1226345409835128E-4</v>
      </c>
      <c r="J38" s="72">
        <f t="shared" si="6"/>
        <v>4.6315460823113899E-2</v>
      </c>
      <c r="K38" s="69">
        <f t="shared" si="7"/>
        <v>2.5278787252949671E-4</v>
      </c>
      <c r="L38" s="72">
        <f t="shared" si="8"/>
        <v>4.4208791966247642E-2</v>
      </c>
      <c r="M38" s="69">
        <f t="shared" si="9"/>
        <v>1.902367883947121E-4</v>
      </c>
      <c r="N38" s="72">
        <f t="shared" si="10"/>
        <v>3.9394609447999808E-2</v>
      </c>
      <c r="O38" s="69">
        <f t="shared" si="11"/>
        <v>8.0612614273373005E-5</v>
      </c>
      <c r="P38" s="72">
        <f t="shared" si="12"/>
        <v>4.1262315608421404E-2</v>
      </c>
      <c r="Q38" s="69">
        <f t="shared" si="13"/>
        <v>1.1763916370131169E-4</v>
      </c>
      <c r="R38" s="72">
        <f t="shared" si="14"/>
        <v>6.0329902616988937E-2</v>
      </c>
      <c r="S38" s="69">
        <f t="shared" si="15"/>
        <v>8.9483219653635373E-4</v>
      </c>
      <c r="T38" s="72">
        <f t="shared" si="16"/>
        <v>6.2977041548167842E-2</v>
      </c>
      <c r="U38" s="69">
        <f t="shared" si="17"/>
        <v>1.0602112240007053E-3</v>
      </c>
      <c r="V38" s="72">
        <f t="shared" si="2"/>
        <v>4.5290535750336536E-2</v>
      </c>
      <c r="W38" s="69">
        <f t="shared" si="0"/>
        <v>2.2124715300335461E-4</v>
      </c>
      <c r="X38" s="72">
        <f t="shared" si="3"/>
        <v>4.5017383999002347E-2</v>
      </c>
      <c r="Y38" s="69">
        <f t="shared" si="1"/>
        <v>2.1319583949141411E-4</v>
      </c>
    </row>
    <row r="39" spans="6:25" ht="15" customHeight="1" x14ac:dyDescent="0.55000000000000004">
      <c r="F39" s="84">
        <v>1993</v>
      </c>
      <c r="G39" s="67">
        <v>2.9696501752092999E-2</v>
      </c>
      <c r="H39" s="72">
        <f t="shared" si="4"/>
        <v>4.2255539291084866E-2</v>
      </c>
      <c r="I39" s="69">
        <f t="shared" si="5"/>
        <v>1.5772942390580689E-4</v>
      </c>
      <c r="J39" s="72">
        <f t="shared" si="6"/>
        <v>4.3669389971730629E-2</v>
      </c>
      <c r="K39" s="69">
        <f t="shared" si="7"/>
        <v>1.9524160519848805E-4</v>
      </c>
      <c r="L39" s="72">
        <f t="shared" si="8"/>
        <v>4.3135599992640362E-2</v>
      </c>
      <c r="M39" s="69">
        <f t="shared" si="9"/>
        <v>1.8060936151908323E-4</v>
      </c>
      <c r="N39" s="72">
        <f t="shared" si="10"/>
        <v>3.8699913970101286E-2</v>
      </c>
      <c r="O39" s="69">
        <f t="shared" si="11"/>
        <v>8.1061431567380914E-5</v>
      </c>
      <c r="P39" s="72">
        <f t="shared" si="12"/>
        <v>3.8145573504234843E-2</v>
      </c>
      <c r="Q39" s="69">
        <f t="shared" si="13"/>
        <v>7.138681347284125E-5</v>
      </c>
      <c r="R39" s="72">
        <f t="shared" si="14"/>
        <v>5.8044609704952767E-2</v>
      </c>
      <c r="S39" s="69">
        <f t="shared" si="15"/>
        <v>8.0361522450699116E-4</v>
      </c>
      <c r="T39" s="72">
        <f t="shared" si="16"/>
        <v>6.2861373465690276E-2</v>
      </c>
      <c r="U39" s="69">
        <f t="shared" si="17"/>
        <v>1.0999087157793647E-3</v>
      </c>
      <c r="V39" s="72">
        <f t="shared" si="2"/>
        <v>4.0828222026459436E-2</v>
      </c>
      <c r="W39" s="69">
        <f t="shared" si="0"/>
        <v>1.2391519626674078E-4</v>
      </c>
      <c r="X39" s="72">
        <f t="shared" si="3"/>
        <v>3.9176893067699892E-2</v>
      </c>
      <c r="Y39" s="69">
        <f t="shared" si="1"/>
        <v>8.9877819497034584E-5</v>
      </c>
    </row>
    <row r="40" spans="6:25" ht="15" customHeight="1" x14ac:dyDescent="0.55000000000000004">
      <c r="F40" s="84">
        <v>1994</v>
      </c>
      <c r="G40" s="67">
        <v>2.5956047759127999E-2</v>
      </c>
      <c r="H40" s="72">
        <f t="shared" si="4"/>
        <v>3.4090319778296331E-2</v>
      </c>
      <c r="I40" s="69">
        <f t="shared" si="5"/>
        <v>6.6166381281824841E-5</v>
      </c>
      <c r="J40" s="72">
        <f t="shared" si="6"/>
        <v>3.9115779906336898E-2</v>
      </c>
      <c r="K40" s="69">
        <f t="shared" si="7"/>
        <v>1.7317855018628332E-4</v>
      </c>
      <c r="L40" s="72">
        <f t="shared" si="8"/>
        <v>4.0874812327803101E-2</v>
      </c>
      <c r="M40" s="69">
        <f t="shared" si="9"/>
        <v>2.2256953625555558E-4</v>
      </c>
      <c r="N40" s="72">
        <f t="shared" si="10"/>
        <v>4.0165231179153917E-2</v>
      </c>
      <c r="O40" s="69">
        <f t="shared" si="11"/>
        <v>2.0190089346393942E-4</v>
      </c>
      <c r="P40" s="72">
        <f t="shared" si="12"/>
        <v>3.7955693292703874E-2</v>
      </c>
      <c r="Q40" s="69">
        <f t="shared" si="13"/>
        <v>1.4399149293146742E-4</v>
      </c>
      <c r="R40" s="72">
        <f t="shared" si="14"/>
        <v>5.4937766645148149E-2</v>
      </c>
      <c r="S40" s="69">
        <f t="shared" si="15"/>
        <v>8.3994002958829705E-4</v>
      </c>
      <c r="T40" s="72">
        <f t="shared" si="16"/>
        <v>6.1216838377891325E-2</v>
      </c>
      <c r="U40" s="69">
        <f t="shared" si="17"/>
        <v>1.2433233550602678E-3</v>
      </c>
      <c r="V40" s="72">
        <f t="shared" si="2"/>
        <v>3.7488705944149506E-2</v>
      </c>
      <c r="W40" s="69">
        <f t="shared" ref="W40:W69" si="18">(V40-$G40)^2</f>
        <v>1.3300220481254354E-4</v>
      </c>
      <c r="X40" s="72">
        <f t="shared" si="3"/>
        <v>3.5384736541457136E-2</v>
      </c>
      <c r="Y40" s="69">
        <f t="shared" ref="Y40:Y69" si="19">(X40-$G40)^2</f>
        <v>8.890017215401929E-5</v>
      </c>
    </row>
    <row r="41" spans="6:25" ht="15" customHeight="1" x14ac:dyDescent="0.55000000000000004">
      <c r="F41" s="84">
        <v>1995</v>
      </c>
      <c r="G41" s="67">
        <v>2.8054196885365701E-2</v>
      </c>
      <c r="H41" s="72">
        <f t="shared" si="4"/>
        <v>2.8689568727322399E-2</v>
      </c>
      <c r="I41" s="69">
        <f t="shared" si="5"/>
        <v>4.0369737755144715E-7</v>
      </c>
      <c r="J41" s="72">
        <f t="shared" si="6"/>
        <v>3.2056751773504248E-2</v>
      </c>
      <c r="K41" s="69">
        <f t="shared" si="7"/>
        <v>1.6020445632561779E-5</v>
      </c>
      <c r="L41" s="72">
        <f t="shared" si="8"/>
        <v>3.6483833476895114E-2</v>
      </c>
      <c r="M41" s="69">
        <f t="shared" si="9"/>
        <v>7.1058773065251621E-5</v>
      </c>
      <c r="N41" s="72">
        <f t="shared" si="10"/>
        <v>3.8761507067774689E-2</v>
      </c>
      <c r="O41" s="69">
        <f t="shared" si="11"/>
        <v>1.1464649134231921E-4</v>
      </c>
      <c r="P41" s="72">
        <f t="shared" si="12"/>
        <v>3.6183097231796586E-2</v>
      </c>
      <c r="Q41" s="69">
        <f t="shared" si="13"/>
        <v>6.6079020842204172E-5</v>
      </c>
      <c r="R41" s="72">
        <f t="shared" si="14"/>
        <v>4.9166147433722475E-2</v>
      </c>
      <c r="S41" s="69">
        <f t="shared" si="15"/>
        <v>4.4571445595626189E-4</v>
      </c>
      <c r="T41" s="72">
        <f t="shared" si="16"/>
        <v>5.7009107094866729E-2</v>
      </c>
      <c r="U41" s="69">
        <f t="shared" si="17"/>
        <v>8.3838682524026685E-4</v>
      </c>
      <c r="V41" s="72">
        <f t="shared" ref="V41:V69" si="20">0.3*G40+0.7*V40</f>
        <v>3.4028908488643053E-2</v>
      </c>
      <c r="W41" s="69">
        <f t="shared" si="18"/>
        <v>3.5697178742337026E-5</v>
      </c>
      <c r="X41" s="72">
        <f t="shared" ref="X41:X68" si="21">0.4*G40+0.6*X40</f>
        <v>3.1613261028525484E-2</v>
      </c>
      <c r="Y41" s="69">
        <f t="shared" si="19"/>
        <v>1.2666937575125683E-5</v>
      </c>
    </row>
    <row r="42" spans="6:25" ht="15" customHeight="1" x14ac:dyDescent="0.55000000000000004">
      <c r="F42" s="84">
        <v>1996</v>
      </c>
      <c r="G42" s="67">
        <v>2.9366728644865198E-2</v>
      </c>
      <c r="H42" s="72">
        <f t="shared" ref="H42:H69" si="22">AVERAGE(G39:G41)</f>
        <v>2.7902248798862234E-2</v>
      </c>
      <c r="I42" s="69">
        <f t="shared" ref="I42:I69" si="23">(H42-$G42)^2</f>
        <v>2.1447012193488631E-6</v>
      </c>
      <c r="J42" s="72">
        <f t="shared" si="6"/>
        <v>2.8530725766833225E-2</v>
      </c>
      <c r="K42" s="69">
        <f t="shared" si="7"/>
        <v>6.9890081207774097E-7</v>
      </c>
      <c r="L42" s="72">
        <f t="shared" si="8"/>
        <v>3.1256240795876536E-2</v>
      </c>
      <c r="M42" s="69">
        <f t="shared" si="9"/>
        <v>3.5702561688194944E-6</v>
      </c>
      <c r="N42" s="72">
        <f t="shared" si="10"/>
        <v>3.6912043754787023E-2</v>
      </c>
      <c r="O42" s="69">
        <f t="shared" si="11"/>
        <v>5.6931780108014612E-5</v>
      </c>
      <c r="P42" s="72">
        <f t="shared" si="12"/>
        <v>3.5460614418729566E-2</v>
      </c>
      <c r="Q42" s="69">
        <f t="shared" si="13"/>
        <v>3.7135443824906537E-5</v>
      </c>
      <c r="R42" s="72">
        <f t="shared" si="14"/>
        <v>4.2035279120454523E-2</v>
      </c>
      <c r="S42" s="69">
        <f t="shared" si="15"/>
        <v>1.6049217115255454E-4</v>
      </c>
      <c r="T42" s="72">
        <f t="shared" si="16"/>
        <v>5.3841015992869459E-2</v>
      </c>
      <c r="U42" s="69">
        <f t="shared" si="17"/>
        <v>5.9899074119268143E-4</v>
      </c>
      <c r="V42" s="72">
        <f t="shared" si="20"/>
        <v>3.2236495007659842E-2</v>
      </c>
      <c r="W42" s="69">
        <f t="shared" si="18"/>
        <v>8.2355589770276016E-6</v>
      </c>
      <c r="X42" s="72">
        <f t="shared" si="21"/>
        <v>3.0189635371261569E-2</v>
      </c>
      <c r="Y42" s="69">
        <f t="shared" si="19"/>
        <v>6.7717548034839317E-7</v>
      </c>
    </row>
    <row r="43" spans="6:25" ht="15" customHeight="1" x14ac:dyDescent="0.55000000000000004">
      <c r="F43" s="84">
        <v>1997</v>
      </c>
      <c r="G43" s="67">
        <v>2.3375657440365401E-2</v>
      </c>
      <c r="H43" s="72">
        <f t="shared" si="22"/>
        <v>2.7792324429786297E-2</v>
      </c>
      <c r="I43" s="69">
        <f t="shared" si="23"/>
        <v>1.9506947295440237E-5</v>
      </c>
      <c r="J43" s="72">
        <f t="shared" ref="J43:J69" si="24">AVERAGE(G39:G42)</f>
        <v>2.8268368760362976E-2</v>
      </c>
      <c r="K43" s="69">
        <f t="shared" ref="K43:K69" si="25">(J43-$G43)^2</f>
        <v>2.3938624060832409E-5</v>
      </c>
      <c r="L43" s="72">
        <f t="shared" si="8"/>
        <v>2.8697926342439617E-2</v>
      </c>
      <c r="M43" s="69">
        <f t="shared" si="9"/>
        <v>2.8326546265986275E-5</v>
      </c>
      <c r="N43" s="72">
        <f t="shared" si="10"/>
        <v>3.4262870416386641E-2</v>
      </c>
      <c r="O43" s="69">
        <f t="shared" si="11"/>
        <v>1.1853140638524526E-4</v>
      </c>
      <c r="P43" s="72">
        <f t="shared" si="12"/>
        <v>3.6453359154343633E-2</v>
      </c>
      <c r="Q43" s="69">
        <f t="shared" si="13"/>
        <v>1.7102628211978916E-4</v>
      </c>
      <c r="R43" s="72">
        <f t="shared" si="14"/>
        <v>3.7074185853094146E-2</v>
      </c>
      <c r="S43" s="69">
        <f t="shared" si="15"/>
        <v>1.8764968067433671E-4</v>
      </c>
      <c r="T43" s="72">
        <f t="shared" si="16"/>
        <v>5.2421908548351603E-2</v>
      </c>
      <c r="U43" s="69">
        <f t="shared" si="17"/>
        <v>8.4368470342818965E-4</v>
      </c>
      <c r="V43" s="72">
        <f t="shared" si="20"/>
        <v>3.1375565098821445E-2</v>
      </c>
      <c r="W43" s="69">
        <f t="shared" si="18"/>
        <v>6.3998522543823661E-5</v>
      </c>
      <c r="X43" s="72">
        <f t="shared" si="21"/>
        <v>2.9860472680703021E-2</v>
      </c>
      <c r="Y43" s="69">
        <f t="shared" si="19"/>
        <v>4.2052828701315052E-5</v>
      </c>
    </row>
    <row r="44" spans="6:25" ht="15" customHeight="1" x14ac:dyDescent="0.55000000000000004">
      <c r="F44" s="84">
        <v>1998</v>
      </c>
      <c r="G44" s="67">
        <v>1.5470072159061701E-2</v>
      </c>
      <c r="H44" s="72">
        <f t="shared" si="22"/>
        <v>2.69321943235321E-2</v>
      </c>
      <c r="I44" s="69">
        <f t="shared" si="23"/>
        <v>1.3138024451324359E-4</v>
      </c>
      <c r="J44" s="72">
        <f t="shared" si="24"/>
        <v>2.6688157682431074E-2</v>
      </c>
      <c r="K44" s="69">
        <f t="shared" si="25"/>
        <v>1.2584544280962951E-4</v>
      </c>
      <c r="L44" s="72">
        <f t="shared" ref="L44:L69" si="26">AVERAGE(G39:G43)</f>
        <v>2.728982649636346E-2</v>
      </c>
      <c r="M44" s="69">
        <f t="shared" ref="M44:M69" si="27">(L44-$G44)^2</f>
        <v>1.3970659259416376E-4</v>
      </c>
      <c r="N44" s="72">
        <f t="shared" si="10"/>
        <v>2.9860512866373329E-2</v>
      </c>
      <c r="O44" s="69">
        <f t="shared" si="11"/>
        <v>2.070847837506516E-4</v>
      </c>
      <c r="P44" s="72">
        <f t="shared" si="12"/>
        <v>3.5212713244501911E-2</v>
      </c>
      <c r="Q44" s="69">
        <f t="shared" si="13"/>
        <v>3.8977187702851174E-4</v>
      </c>
      <c r="R44" s="72">
        <f t="shared" si="14"/>
        <v>3.4526991168277718E-2</v>
      </c>
      <c r="S44" s="69">
        <f t="shared" si="15"/>
        <v>3.6316616212381871E-4</v>
      </c>
      <c r="T44" s="72">
        <f t="shared" si="16"/>
        <v>5.0355913902805437E-2</v>
      </c>
      <c r="U44" s="69">
        <f t="shared" si="17"/>
        <v>1.2170219541695329E-3</v>
      </c>
      <c r="V44" s="72">
        <f t="shared" si="20"/>
        <v>2.897559280128463E-2</v>
      </c>
      <c r="W44" s="69">
        <f t="shared" si="18"/>
        <v>1.8239908781750964E-4</v>
      </c>
      <c r="X44" s="72">
        <f t="shared" si="21"/>
        <v>2.7266546584567973E-2</v>
      </c>
      <c r="Y44" s="69">
        <f t="shared" si="19"/>
        <v>1.3915680887162352E-4</v>
      </c>
    </row>
    <row r="45" spans="6:25" ht="15" customHeight="1" x14ac:dyDescent="0.55000000000000004">
      <c r="F45" s="84">
        <v>1999</v>
      </c>
      <c r="G45" s="67">
        <v>2.1931394100506298E-2</v>
      </c>
      <c r="H45" s="72">
        <f t="shared" si="22"/>
        <v>2.2737486081430766E-2</v>
      </c>
      <c r="I45" s="69">
        <f t="shared" si="23"/>
        <v>6.4978428171073365E-7</v>
      </c>
      <c r="J45" s="72">
        <f t="shared" si="24"/>
        <v>2.40666637824145E-2</v>
      </c>
      <c r="K45" s="69">
        <f t="shared" si="25"/>
        <v>4.5593766144763552E-6</v>
      </c>
      <c r="L45" s="72">
        <f t="shared" si="26"/>
        <v>2.4444540577757197E-2</v>
      </c>
      <c r="M45" s="69">
        <f t="shared" si="27"/>
        <v>6.3159052161186052E-6</v>
      </c>
      <c r="N45" s="72">
        <f t="shared" si="10"/>
        <v>2.6047908758803601E-2</v>
      </c>
      <c r="O45" s="69">
        <f t="shared" si="11"/>
        <v>1.6945692931976566E-5</v>
      </c>
      <c r="P45" s="72">
        <f t="shared" si="12"/>
        <v>3.2659676452780152E-2</v>
      </c>
      <c r="Q45" s="69">
        <f t="shared" si="13"/>
        <v>1.1509604223011063E-4</v>
      </c>
      <c r="R45" s="72">
        <f t="shared" si="14"/>
        <v>3.3451975721054981E-2</v>
      </c>
      <c r="S45" s="69">
        <f t="shared" si="15"/>
        <v>1.3272380087572415E-4</v>
      </c>
      <c r="T45" s="72">
        <f t="shared" si="16"/>
        <v>4.7314460128300415E-2</v>
      </c>
      <c r="U45" s="69">
        <f t="shared" si="17"/>
        <v>6.4430004097135586E-4</v>
      </c>
      <c r="V45" s="72">
        <f t="shared" si="20"/>
        <v>2.4923936608617751E-2</v>
      </c>
      <c r="W45" s="69">
        <f t="shared" si="18"/>
        <v>8.9553106628539858E-6</v>
      </c>
      <c r="X45" s="72">
        <f t="shared" si="21"/>
        <v>2.2547956814365465E-2</v>
      </c>
      <c r="Y45" s="69">
        <f t="shared" si="19"/>
        <v>3.8014958012138139E-7</v>
      </c>
    </row>
    <row r="46" spans="6:25" ht="15" customHeight="1" x14ac:dyDescent="0.55000000000000004">
      <c r="F46" s="84">
        <v>2000</v>
      </c>
      <c r="G46" s="67">
        <v>3.3666833416707502E-2</v>
      </c>
      <c r="H46" s="72">
        <f t="shared" si="22"/>
        <v>2.0259041233311133E-2</v>
      </c>
      <c r="I46" s="69">
        <f t="shared" si="23"/>
        <v>1.7976889123314478E-4</v>
      </c>
      <c r="J46" s="72">
        <f t="shared" si="24"/>
        <v>2.2535963086199651E-2</v>
      </c>
      <c r="K46" s="69">
        <f t="shared" si="25"/>
        <v>1.2389627431457997E-4</v>
      </c>
      <c r="L46" s="72">
        <f t="shared" si="26"/>
        <v>2.3639609846032861E-2</v>
      </c>
      <c r="M46" s="69">
        <f t="shared" si="27"/>
        <v>1.005452125362931E-4</v>
      </c>
      <c r="N46" s="72">
        <f t="shared" ref="N46:N69" si="28">AVERAGE(G39:G45)</f>
        <v>2.4835799820197901E-2</v>
      </c>
      <c r="O46" s="69">
        <f t="shared" ref="O46:O69" si="29">(N46-$G46)^2</f>
        <v>7.7987154382681292E-5</v>
      </c>
      <c r="P46" s="72">
        <f t="shared" si="12"/>
        <v>3.0061721661463991E-2</v>
      </c>
      <c r="Q46" s="69">
        <f t="shared" si="13"/>
        <v>1.2996830767794951E-5</v>
      </c>
      <c r="R46" s="72">
        <f t="shared" si="14"/>
        <v>3.2001934769875347E-2</v>
      </c>
      <c r="S46" s="69">
        <f t="shared" si="15"/>
        <v>2.7718875042235418E-6</v>
      </c>
      <c r="T46" s="72">
        <f t="shared" si="16"/>
        <v>4.2784513036800073E-2</v>
      </c>
      <c r="U46" s="69">
        <f t="shared" si="17"/>
        <v>8.3132081654651414E-5</v>
      </c>
      <c r="V46" s="72">
        <f t="shared" si="20"/>
        <v>2.4026173856184316E-2</v>
      </c>
      <c r="W46" s="69">
        <f t="shared" si="18"/>
        <v>9.2942316761907115E-5</v>
      </c>
      <c r="X46" s="72">
        <f t="shared" si="21"/>
        <v>2.2301331728821799E-2</v>
      </c>
      <c r="Y46" s="69">
        <f t="shared" si="19"/>
        <v>1.2917462861733277E-4</v>
      </c>
    </row>
    <row r="47" spans="6:25" ht="15" customHeight="1" x14ac:dyDescent="0.55000000000000004">
      <c r="F47" s="84">
        <v>2001</v>
      </c>
      <c r="G47" s="67">
        <v>2.8166287567150099E-2</v>
      </c>
      <c r="H47" s="72">
        <f t="shared" si="22"/>
        <v>2.3689433225425171E-2</v>
      </c>
      <c r="I47" s="69">
        <f t="shared" si="23"/>
        <v>2.0042224797021342E-5</v>
      </c>
      <c r="J47" s="72">
        <f t="shared" si="24"/>
        <v>2.3610989279160225E-2</v>
      </c>
      <c r="K47" s="69">
        <f t="shared" si="25"/>
        <v>2.0750742492563478E-5</v>
      </c>
      <c r="L47" s="72">
        <f t="shared" si="26"/>
        <v>2.4762137152301224E-2</v>
      </c>
      <c r="M47" s="69">
        <f t="shared" si="27"/>
        <v>1.1588240046915772E-5</v>
      </c>
      <c r="N47" s="72">
        <f t="shared" si="28"/>
        <v>2.5402990057999973E-2</v>
      </c>
      <c r="O47" s="69">
        <f t="shared" si="29"/>
        <v>7.6358131240752915E-6</v>
      </c>
      <c r="P47" s="72">
        <f t="shared" si="12"/>
        <v>2.8009188974088876E-2</v>
      </c>
      <c r="Q47" s="69">
        <f t="shared" si="13"/>
        <v>2.4679967941815745E-8</v>
      </c>
      <c r="R47" s="72">
        <f t="shared" si="14"/>
        <v>3.1894455329920121E-2</v>
      </c>
      <c r="S47" s="69">
        <f t="shared" si="15"/>
        <v>1.3899234867357629E-5</v>
      </c>
      <c r="T47" s="72">
        <f t="shared" si="16"/>
        <v>3.7716993628416198E-2</v>
      </c>
      <c r="U47" s="69">
        <f t="shared" si="17"/>
        <v>9.1215986268704998E-5</v>
      </c>
      <c r="V47" s="72">
        <f t="shared" si="20"/>
        <v>2.6918371724341271E-2</v>
      </c>
      <c r="W47" s="69">
        <f t="shared" si="18"/>
        <v>1.5572939507332686E-6</v>
      </c>
      <c r="X47" s="72">
        <f t="shared" si="21"/>
        <v>2.6847532403976082E-2</v>
      </c>
      <c r="Y47" s="69">
        <f t="shared" si="19"/>
        <v>1.739115180398129E-6</v>
      </c>
    </row>
    <row r="48" spans="6:25" ht="15" customHeight="1" x14ac:dyDescent="0.55000000000000004">
      <c r="F48" s="84">
        <v>2002</v>
      </c>
      <c r="G48" s="67">
        <v>1.5956695693103099E-2</v>
      </c>
      <c r="H48" s="72">
        <f t="shared" si="22"/>
        <v>2.79215050281213E-2</v>
      </c>
      <c r="I48" s="69">
        <f t="shared" si="23"/>
        <v>1.4315666242333867E-4</v>
      </c>
      <c r="J48" s="72">
        <f t="shared" si="24"/>
        <v>2.4808646810856403E-2</v>
      </c>
      <c r="K48" s="69">
        <f t="shared" si="25"/>
        <v>7.8357038591093966E-5</v>
      </c>
      <c r="L48" s="72">
        <f t="shared" si="26"/>
        <v>2.45220489367582E-2</v>
      </c>
      <c r="M48" s="69">
        <f t="shared" si="27"/>
        <v>7.3365276188592951E-5</v>
      </c>
      <c r="N48" s="72">
        <f t="shared" si="28"/>
        <v>2.5718738602003129E-2</v>
      </c>
      <c r="O48" s="69">
        <f t="shared" si="29"/>
        <v>9.5297481755205368E-5</v>
      </c>
      <c r="P48" s="72">
        <f t="shared" si="12"/>
        <v>2.660998763959891E-2</v>
      </c>
      <c r="Q48" s="69">
        <f t="shared" si="13"/>
        <v>1.1349262929727251E-4</v>
      </c>
      <c r="R48" s="72">
        <f t="shared" si="14"/>
        <v>3.2476255748481828E-2</v>
      </c>
      <c r="S48" s="69">
        <f t="shared" si="15"/>
        <v>2.7289586442326446E-4</v>
      </c>
      <c r="T48" s="72">
        <f t="shared" si="16"/>
        <v>3.3936151624010161E-2</v>
      </c>
      <c r="U48" s="69">
        <f t="shared" si="17"/>
        <v>3.2326083557142912E-4</v>
      </c>
      <c r="V48" s="72">
        <f t="shared" si="20"/>
        <v>2.7292746477183917E-2</v>
      </c>
      <c r="W48" s="69">
        <f t="shared" si="18"/>
        <v>1.2850604737925934E-4</v>
      </c>
      <c r="X48" s="72">
        <f t="shared" si="21"/>
        <v>2.7375034469245687E-2</v>
      </c>
      <c r="Y48" s="69">
        <f t="shared" si="19"/>
        <v>1.3037846040676141E-4</v>
      </c>
    </row>
    <row r="49" spans="6:25" ht="15" customHeight="1" x14ac:dyDescent="0.55000000000000004">
      <c r="F49" s="84">
        <v>2003</v>
      </c>
      <c r="G49" s="67">
        <v>2.29799851742034E-2</v>
      </c>
      <c r="H49" s="72">
        <f t="shared" si="22"/>
        <v>2.5929938892320231E-2</v>
      </c>
      <c r="I49" s="69">
        <f t="shared" si="23"/>
        <v>8.7022269390313189E-6</v>
      </c>
      <c r="J49" s="72">
        <f t="shared" si="24"/>
        <v>2.493030269436675E-2</v>
      </c>
      <c r="K49" s="69">
        <f t="shared" si="25"/>
        <v>3.8037384294561188E-6</v>
      </c>
      <c r="L49" s="72">
        <f t="shared" si="26"/>
        <v>2.3038256587305742E-2</v>
      </c>
      <c r="M49" s="69">
        <f t="shared" si="27"/>
        <v>3.395557584943868E-9</v>
      </c>
      <c r="N49" s="72">
        <f t="shared" si="28"/>
        <v>2.3990524145965614E-2</v>
      </c>
      <c r="O49" s="69">
        <f t="shared" si="29"/>
        <v>1.0211890134502331E-6</v>
      </c>
      <c r="P49" s="72">
        <f t="shared" ref="P49:P69" si="30">AVERAGE(G39:G48)</f>
        <v>2.5164041541834603E-2</v>
      </c>
      <c r="Q49" s="69">
        <f t="shared" ref="Q49:Q69" si="31">(P49-$G49)^2</f>
        <v>4.7701022169904067E-6</v>
      </c>
      <c r="R49" s="72">
        <f t="shared" si="14"/>
        <v>3.1154561025436525E-2</v>
      </c>
      <c r="S49" s="69">
        <f t="shared" si="15"/>
        <v>6.6823690347563776E-5</v>
      </c>
      <c r="T49" s="72">
        <f t="shared" si="16"/>
        <v>3.165480752303472E-2</v>
      </c>
      <c r="U49" s="69">
        <f t="shared" si="17"/>
        <v>7.5252542783783337E-5</v>
      </c>
      <c r="V49" s="72">
        <f t="shared" si="20"/>
        <v>2.3891931241959673E-2</v>
      </c>
      <c r="W49" s="69">
        <f t="shared" si="18"/>
        <v>8.3164563049612905E-7</v>
      </c>
      <c r="X49" s="72">
        <f t="shared" si="21"/>
        <v>2.280769895878865E-2</v>
      </c>
      <c r="Y49" s="69">
        <f t="shared" si="19"/>
        <v>2.9682540021937363E-8</v>
      </c>
    </row>
    <row r="50" spans="6:25" ht="15" customHeight="1" x14ac:dyDescent="0.55000000000000004">
      <c r="F50" s="84">
        <v>2004</v>
      </c>
      <c r="G50" s="67">
        <v>2.6675724637681201E-2</v>
      </c>
      <c r="H50" s="72">
        <f t="shared" si="22"/>
        <v>2.2367656144818865E-2</v>
      </c>
      <c r="I50" s="69">
        <f t="shared" si="23"/>
        <v>1.855945413919316E-5</v>
      </c>
      <c r="J50" s="72">
        <f t="shared" si="24"/>
        <v>2.5192450462791022E-2</v>
      </c>
      <c r="K50" s="69">
        <f t="shared" si="25"/>
        <v>2.2001022778961397E-6</v>
      </c>
      <c r="L50" s="72">
        <f t="shared" si="26"/>
        <v>2.454023919033408E-2</v>
      </c>
      <c r="M50" s="69">
        <f t="shared" si="27"/>
        <v>4.5602980958313321E-6</v>
      </c>
      <c r="N50" s="72">
        <f t="shared" si="28"/>
        <v>2.3078132221585359E-2</v>
      </c>
      <c r="O50" s="69">
        <f t="shared" si="29"/>
        <v>1.2942671192350318E-5</v>
      </c>
      <c r="P50" s="72">
        <f t="shared" si="30"/>
        <v>2.4492389884045639E-2</v>
      </c>
      <c r="Q50" s="69">
        <f t="shared" si="31"/>
        <v>4.7669506464328611E-6</v>
      </c>
      <c r="R50" s="72">
        <f t="shared" si="14"/>
        <v>2.9953197365298129E-2</v>
      </c>
      <c r="S50" s="69">
        <f t="shared" si="15"/>
        <v>1.074182748027275E-5</v>
      </c>
      <c r="T50" s="72">
        <f t="shared" si="16"/>
        <v>3.1224041588374756E-2</v>
      </c>
      <c r="U50" s="69">
        <f t="shared" si="17"/>
        <v>2.068718708396632E-5</v>
      </c>
      <c r="V50" s="72">
        <f t="shared" si="20"/>
        <v>2.3618347421632789E-2</v>
      </c>
      <c r="W50" s="69">
        <f t="shared" si="18"/>
        <v>9.3475554412119375E-6</v>
      </c>
      <c r="X50" s="72">
        <f t="shared" si="21"/>
        <v>2.2876613444954549E-2</v>
      </c>
      <c r="Y50" s="69">
        <f t="shared" si="19"/>
        <v>1.443324585470092E-5</v>
      </c>
    </row>
    <row r="51" spans="6:25" ht="15" customHeight="1" x14ac:dyDescent="0.55000000000000004">
      <c r="F51" s="84">
        <v>2005</v>
      </c>
      <c r="G51" s="67">
        <v>3.3658299880895103E-2</v>
      </c>
      <c r="H51" s="72">
        <f t="shared" si="22"/>
        <v>2.1870801834995901E-2</v>
      </c>
      <c r="I51" s="69">
        <f t="shared" si="23"/>
        <v>1.3894511018207748E-4</v>
      </c>
      <c r="J51" s="72">
        <f t="shared" si="24"/>
        <v>2.3444673268034448E-2</v>
      </c>
      <c r="K51" s="69">
        <f t="shared" si="25"/>
        <v>1.0431816858693541E-4</v>
      </c>
      <c r="L51" s="72">
        <f t="shared" si="26"/>
        <v>2.5489105297769061E-2</v>
      </c>
      <c r="M51" s="69">
        <f t="shared" si="27"/>
        <v>6.6735740136975868E-5</v>
      </c>
      <c r="N51" s="72">
        <f t="shared" si="28"/>
        <v>2.3549570392630472E-2</v>
      </c>
      <c r="O51" s="69">
        <f t="shared" si="29"/>
        <v>1.021864118669109E-4</v>
      </c>
      <c r="P51" s="72">
        <f t="shared" si="30"/>
        <v>2.4564357571900959E-2</v>
      </c>
      <c r="Q51" s="69">
        <f t="shared" si="31"/>
        <v>8.2699786719313734E-5</v>
      </c>
      <c r="R51" s="72">
        <f t="shared" si="14"/>
        <v>2.8537516206899018E-2</v>
      </c>
      <c r="S51" s="69">
        <f t="shared" si="15"/>
        <v>2.6222425435864842E-5</v>
      </c>
      <c r="T51" s="72">
        <f t="shared" si="16"/>
        <v>3.0373727401848773E-2</v>
      </c>
      <c r="U51" s="69">
        <f t="shared" si="17"/>
        <v>1.0788416370108553E-5</v>
      </c>
      <c r="V51" s="72">
        <f t="shared" si="20"/>
        <v>2.4535560586447312E-2</v>
      </c>
      <c r="W51" s="69">
        <f t="shared" si="18"/>
        <v>8.3224372234461761E-5</v>
      </c>
      <c r="X51" s="72">
        <f t="shared" si="21"/>
        <v>2.4396257922045209E-2</v>
      </c>
      <c r="Y51" s="69">
        <f t="shared" si="19"/>
        <v>8.5785421247495984E-5</v>
      </c>
    </row>
    <row r="52" spans="6:25" ht="15" customHeight="1" x14ac:dyDescent="0.55000000000000004">
      <c r="F52" s="84">
        <v>2006</v>
      </c>
      <c r="G52" s="67">
        <v>3.2220894503242697E-2</v>
      </c>
      <c r="H52" s="72">
        <f t="shared" si="22"/>
        <v>2.77713365642599E-2</v>
      </c>
      <c r="I52" s="69">
        <f t="shared" si="23"/>
        <v>1.9798565852364842E-5</v>
      </c>
      <c r="J52" s="72">
        <f t="shared" si="24"/>
        <v>2.4817676346470703E-2</v>
      </c>
      <c r="K52" s="69">
        <f t="shared" si="25"/>
        <v>5.4807639076758526E-5</v>
      </c>
      <c r="L52" s="72">
        <f t="shared" si="26"/>
        <v>2.5487398590606579E-2</v>
      </c>
      <c r="M52" s="69">
        <f t="shared" si="27"/>
        <v>4.5339967205487312E-5</v>
      </c>
      <c r="N52" s="72">
        <f t="shared" si="28"/>
        <v>2.6147888638606672E-2</v>
      </c>
      <c r="O52" s="69">
        <f t="shared" si="29"/>
        <v>3.6881400231903556E-5</v>
      </c>
      <c r="P52" s="72">
        <f t="shared" si="30"/>
        <v>2.5124767871453901E-2</v>
      </c>
      <c r="Q52" s="69">
        <f t="shared" si="31"/>
        <v>5.0355013174382207E-5</v>
      </c>
      <c r="R52" s="72">
        <f t="shared" si="14"/>
        <v>2.7168592179594778E-2</v>
      </c>
      <c r="S52" s="69">
        <f t="shared" si="15"/>
        <v>2.5525758769538161E-5</v>
      </c>
      <c r="T52" s="72">
        <f t="shared" si="16"/>
        <v>3.0292691145091734E-2</v>
      </c>
      <c r="U52" s="69">
        <f t="shared" si="17"/>
        <v>3.7179681903846532E-6</v>
      </c>
      <c r="V52" s="72">
        <f t="shared" si="20"/>
        <v>2.7272382374781648E-2</v>
      </c>
      <c r="W52" s="69">
        <f t="shared" si="18"/>
        <v>2.4487772285526105E-5</v>
      </c>
      <c r="X52" s="72">
        <f t="shared" si="21"/>
        <v>2.8101074705585163E-2</v>
      </c>
      <c r="Y52" s="69">
        <f t="shared" si="19"/>
        <v>1.6972915165170963E-5</v>
      </c>
    </row>
    <row r="53" spans="6:25" ht="15" customHeight="1" x14ac:dyDescent="0.55000000000000004">
      <c r="F53" s="84">
        <v>2007</v>
      </c>
      <c r="G53" s="67">
        <v>2.87055029561335E-2</v>
      </c>
      <c r="H53" s="72">
        <f t="shared" si="22"/>
        <v>3.0851639673939668E-2</v>
      </c>
      <c r="I53" s="69">
        <f t="shared" si="23"/>
        <v>4.6059028115158341E-6</v>
      </c>
      <c r="J53" s="72">
        <f t="shared" si="24"/>
        <v>2.88837260490056E-2</v>
      </c>
      <c r="K53" s="69">
        <f t="shared" si="25"/>
        <v>3.1763470832897379E-8</v>
      </c>
      <c r="L53" s="72">
        <f t="shared" si="26"/>
        <v>2.6298319977825103E-2</v>
      </c>
      <c r="M53" s="69">
        <f t="shared" si="27"/>
        <v>5.7945298910576841E-6</v>
      </c>
      <c r="N53" s="72">
        <f t="shared" si="28"/>
        <v>2.7617817267569015E-2</v>
      </c>
      <c r="O53" s="69">
        <f t="shared" si="29"/>
        <v>1.1830601571079971E-6</v>
      </c>
      <c r="P53" s="72">
        <f t="shared" si="30"/>
        <v>2.5410184457291651E-2</v>
      </c>
      <c r="Q53" s="69">
        <f t="shared" si="31"/>
        <v>1.0859124008809291E-5</v>
      </c>
      <c r="R53" s="72">
        <f t="shared" si="14"/>
        <v>2.650609841900764E-2</v>
      </c>
      <c r="S53" s="69">
        <f t="shared" si="15"/>
        <v>4.837380317929817E-6</v>
      </c>
      <c r="T53" s="72">
        <f t="shared" si="16"/>
        <v>3.0931771805817649E-2</v>
      </c>
      <c r="U53" s="69">
        <f t="shared" si="17"/>
        <v>4.9562729910739861E-6</v>
      </c>
      <c r="V53" s="72">
        <f t="shared" si="20"/>
        <v>2.875693601331996E-2</v>
      </c>
      <c r="W53" s="69">
        <f t="shared" si="18"/>
        <v>2.6453593715457122E-9</v>
      </c>
      <c r="X53" s="72">
        <f t="shared" si="21"/>
        <v>2.9749002624648177E-2</v>
      </c>
      <c r="Y53" s="69">
        <f t="shared" si="19"/>
        <v>1.0888915581902416E-6</v>
      </c>
    </row>
    <row r="54" spans="6:25" ht="15" customHeight="1" x14ac:dyDescent="0.55000000000000004">
      <c r="F54" s="84">
        <v>2008</v>
      </c>
      <c r="G54" s="67">
        <v>3.8149533987371899E-2</v>
      </c>
      <c r="H54" s="72">
        <f t="shared" si="22"/>
        <v>3.15282324467571E-2</v>
      </c>
      <c r="I54" s="69">
        <f t="shared" si="23"/>
        <v>4.3841634091747909E-5</v>
      </c>
      <c r="J54" s="72">
        <f t="shared" si="24"/>
        <v>3.0315105494488126E-2</v>
      </c>
      <c r="K54" s="69">
        <f t="shared" si="25"/>
        <v>6.1378269810109104E-5</v>
      </c>
      <c r="L54" s="72">
        <f t="shared" si="26"/>
        <v>2.8848081430431181E-2</v>
      </c>
      <c r="M54" s="69">
        <f t="shared" si="27"/>
        <v>8.6517019669019016E-5</v>
      </c>
      <c r="N54" s="72">
        <f t="shared" si="28"/>
        <v>2.6909055773201299E-2</v>
      </c>
      <c r="O54" s="69">
        <f t="shared" si="29"/>
        <v>1.2634835048324389E-4</v>
      </c>
      <c r="P54" s="72">
        <f t="shared" si="30"/>
        <v>2.594316900886846E-2</v>
      </c>
      <c r="Q54" s="69">
        <f t="shared" si="31"/>
        <v>1.4899534598843527E-4</v>
      </c>
      <c r="R54" s="72">
        <f t="shared" ref="R54:R69" si="32">AVERAGE(G39:G53)</f>
        <v>2.6392054838033464E-2</v>
      </c>
      <c r="S54" s="69">
        <f t="shared" si="15"/>
        <v>1.3823831594712805E-4</v>
      </c>
      <c r="T54" s="72">
        <f t="shared" si="16"/>
        <v>3.0577941126685194E-2</v>
      </c>
      <c r="U54" s="69">
        <f t="shared" si="17"/>
        <v>5.7329018448001874E-5</v>
      </c>
      <c r="V54" s="72">
        <f t="shared" si="20"/>
        <v>2.8741506096164021E-2</v>
      </c>
      <c r="W54" s="69">
        <f t="shared" si="18"/>
        <v>8.8510988801745349E-5</v>
      </c>
      <c r="X54" s="72">
        <f t="shared" si="21"/>
        <v>2.9331602757242305E-2</v>
      </c>
      <c r="Y54" s="69">
        <f t="shared" si="19"/>
        <v>7.7755911179294807E-5</v>
      </c>
    </row>
    <row r="55" spans="6:25" ht="15" customHeight="1" x14ac:dyDescent="0.55000000000000004">
      <c r="F55" s="84">
        <v>2009</v>
      </c>
      <c r="G55" s="67">
        <v>-3.2035759262981599E-3</v>
      </c>
      <c r="H55" s="72">
        <f t="shared" si="22"/>
        <v>3.3025310482249361E-2</v>
      </c>
      <c r="I55" s="69">
        <f t="shared" si="23"/>
        <v>1.312532210403439E-3</v>
      </c>
      <c r="J55" s="72">
        <f t="shared" si="24"/>
        <v>3.31835578319108E-2</v>
      </c>
      <c r="K55" s="69">
        <f t="shared" si="25"/>
        <v>1.3240235031377898E-3</v>
      </c>
      <c r="L55" s="72">
        <f t="shared" si="26"/>
        <v>3.1881991193064882E-2</v>
      </c>
      <c r="M55" s="69">
        <f t="shared" si="27"/>
        <v>1.2309970200873293E-3</v>
      </c>
      <c r="N55" s="72">
        <f t="shared" si="28"/>
        <v>2.8335233833232987E-2</v>
      </c>
      <c r="O55" s="69">
        <f t="shared" si="29"/>
        <v>9.9469652104789709E-4</v>
      </c>
      <c r="P55" s="72">
        <f t="shared" si="30"/>
        <v>2.8211115191699481E-2</v>
      </c>
      <c r="Q55" s="69">
        <f t="shared" si="31"/>
        <v>9.8688281803919987E-4</v>
      </c>
      <c r="R55" s="72">
        <f t="shared" si="32"/>
        <v>2.695559032038539E-2</v>
      </c>
      <c r="S55" s="69">
        <f t="shared" si="15"/>
        <v>9.0957530869509632E-4</v>
      </c>
      <c r="T55" s="72">
        <f t="shared" si="16"/>
        <v>3.0435395822239818E-2</v>
      </c>
      <c r="U55" s="69">
        <f t="shared" si="17"/>
        <v>1.1315804202989361E-3</v>
      </c>
      <c r="V55" s="72">
        <f t="shared" si="20"/>
        <v>3.1563914463526382E-2</v>
      </c>
      <c r="W55" s="69">
        <f t="shared" si="18"/>
        <v>1.2087783880065422E-3</v>
      </c>
      <c r="X55" s="72">
        <f t="shared" si="21"/>
        <v>3.2858775249294148E-2</v>
      </c>
      <c r="Y55" s="69">
        <f t="shared" si="19"/>
        <v>1.3004931723117441E-3</v>
      </c>
    </row>
    <row r="56" spans="6:25" ht="15" customHeight="1" x14ac:dyDescent="0.55000000000000004">
      <c r="F56" s="84">
        <v>2010</v>
      </c>
      <c r="G56" s="67">
        <v>1.6365695501279601E-2</v>
      </c>
      <c r="H56" s="72">
        <f t="shared" si="22"/>
        <v>2.1217153672402411E-2</v>
      </c>
      <c r="I56" s="69">
        <f t="shared" si="23"/>
        <v>2.3536646386154277E-5</v>
      </c>
      <c r="J56" s="72">
        <f t="shared" si="24"/>
        <v>2.3968088880112481E-2</v>
      </c>
      <c r="K56" s="69">
        <f t="shared" si="25"/>
        <v>5.7796385086522024E-5</v>
      </c>
      <c r="L56" s="72">
        <f t="shared" si="26"/>
        <v>2.5906131080269006E-2</v>
      </c>
      <c r="M56" s="69">
        <f t="shared" si="27"/>
        <v>9.1019911036846905E-5</v>
      </c>
      <c r="N56" s="72">
        <f t="shared" si="28"/>
        <v>2.5598052173318519E-2</v>
      </c>
      <c r="O56" s="69">
        <f t="shared" si="29"/>
        <v>8.5236409719741528E-5</v>
      </c>
      <c r="P56" s="72">
        <f t="shared" si="30"/>
        <v>2.5697618189019035E-2</v>
      </c>
      <c r="Q56" s="69">
        <f t="shared" si="31"/>
        <v>8.7084781049945987E-5</v>
      </c>
      <c r="R56" s="72">
        <f t="shared" si="32"/>
        <v>2.5011615408023647E-2</v>
      </c>
      <c r="S56" s="69">
        <f t="shared" si="15"/>
        <v>7.4751931033832972E-5</v>
      </c>
      <c r="T56" s="72">
        <f t="shared" si="16"/>
        <v>2.7879669925241511E-2</v>
      </c>
      <c r="U56" s="69">
        <f t="shared" si="17"/>
        <v>1.3257160703564902E-4</v>
      </c>
      <c r="V56" s="72">
        <f t="shared" si="20"/>
        <v>2.1133667346579017E-2</v>
      </c>
      <c r="W56" s="69">
        <f t="shared" si="18"/>
        <v>2.2733555517567924E-5</v>
      </c>
      <c r="X56" s="72">
        <f t="shared" si="21"/>
        <v>1.8433834779057225E-2</v>
      </c>
      <c r="Y56" s="69">
        <f t="shared" si="19"/>
        <v>4.2772000722865518E-6</v>
      </c>
    </row>
    <row r="57" spans="6:25" ht="15" customHeight="1" x14ac:dyDescent="0.55000000000000004">
      <c r="F57" s="84">
        <v>2011</v>
      </c>
      <c r="G57" s="67">
        <v>3.1396522774535002E-2</v>
      </c>
      <c r="H57" s="72">
        <f t="shared" si="22"/>
        <v>1.7103884520784447E-2</v>
      </c>
      <c r="I57" s="69">
        <f t="shared" si="23"/>
        <v>2.0427950825257371E-4</v>
      </c>
      <c r="J57" s="72">
        <f t="shared" si="24"/>
        <v>2.0004289129621707E-2</v>
      </c>
      <c r="K57" s="69">
        <f t="shared" si="25"/>
        <v>1.2978298742029445E-4</v>
      </c>
      <c r="L57" s="72">
        <f t="shared" si="26"/>
        <v>2.2447610204345905E-2</v>
      </c>
      <c r="M57" s="69">
        <f t="shared" si="27"/>
        <v>8.0083036188888433E-5</v>
      </c>
      <c r="N57" s="72">
        <f t="shared" si="28"/>
        <v>2.4653153648615121E-2</v>
      </c>
      <c r="O57" s="69">
        <f t="shared" si="29"/>
        <v>4.5473027168409466E-5</v>
      </c>
      <c r="P57" s="72">
        <f t="shared" si="30"/>
        <v>2.396750439747624E-2</v>
      </c>
      <c r="Q57" s="69">
        <f t="shared" si="31"/>
        <v>5.5190314046676798E-5</v>
      </c>
      <c r="R57" s="72">
        <f t="shared" si="32"/>
        <v>2.4232381982417905E-2</v>
      </c>
      <c r="S57" s="69">
        <f t="shared" si="15"/>
        <v>5.1324913289276188E-5</v>
      </c>
      <c r="T57" s="72">
        <f t="shared" si="16"/>
        <v>2.5988346685782558E-2</v>
      </c>
      <c r="U57" s="69">
        <f t="shared" si="17"/>
        <v>2.9248368606953678E-5</v>
      </c>
      <c r="V57" s="72">
        <f t="shared" si="20"/>
        <v>1.9703275792989191E-2</v>
      </c>
      <c r="W57" s="69">
        <f t="shared" si="18"/>
        <v>1.367320249714302E-4</v>
      </c>
      <c r="X57" s="72">
        <f t="shared" si="21"/>
        <v>1.7606579067946174E-2</v>
      </c>
      <c r="Y57" s="69">
        <f t="shared" si="19"/>
        <v>1.9016254743088883E-4</v>
      </c>
    </row>
    <row r="58" spans="6:25" ht="15" customHeight="1" x14ac:dyDescent="0.55000000000000004">
      <c r="F58" s="84">
        <v>2012</v>
      </c>
      <c r="G58" s="67">
        <v>2.07319097350348E-2</v>
      </c>
      <c r="H58" s="72">
        <f t="shared" si="22"/>
        <v>1.4852880783172146E-2</v>
      </c>
      <c r="I58" s="69">
        <f t="shared" si="23"/>
        <v>3.4562981416839302E-5</v>
      </c>
      <c r="J58" s="72">
        <f t="shared" si="24"/>
        <v>2.0677044084222086E-2</v>
      </c>
      <c r="K58" s="69">
        <f t="shared" si="25"/>
        <v>3.0102396391026548E-9</v>
      </c>
      <c r="L58" s="72">
        <f t="shared" si="26"/>
        <v>2.2282735858604366E-2</v>
      </c>
      <c r="M58" s="69">
        <f t="shared" si="27"/>
        <v>2.4050616655458067E-6</v>
      </c>
      <c r="N58" s="72">
        <f t="shared" si="28"/>
        <v>2.5327553382451379E-2</v>
      </c>
      <c r="O58" s="69">
        <f t="shared" si="29"/>
        <v>2.1119940534040355E-5</v>
      </c>
      <c r="P58" s="72">
        <f t="shared" si="30"/>
        <v>2.4290527918214736E-2</v>
      </c>
      <c r="Q58" s="69">
        <f t="shared" si="31"/>
        <v>1.2663763373658869E-5</v>
      </c>
      <c r="R58" s="72">
        <f t="shared" si="32"/>
        <v>2.4367701591062555E-2</v>
      </c>
      <c r="S58" s="69">
        <f t="shared" si="15"/>
        <v>1.3218982420357748E-5</v>
      </c>
      <c r="T58" s="72">
        <f t="shared" si="16"/>
        <v>2.5450257778906821E-2</v>
      </c>
      <c r="U58" s="69">
        <f t="shared" si="17"/>
        <v>2.2262808263110929E-5</v>
      </c>
      <c r="V58" s="72">
        <f t="shared" si="20"/>
        <v>2.3211249887452934E-2</v>
      </c>
      <c r="W58" s="69">
        <f t="shared" si="18"/>
        <v>6.1471275913927741E-6</v>
      </c>
      <c r="X58" s="72">
        <f t="shared" si="21"/>
        <v>2.3122556550581708E-2</v>
      </c>
      <c r="Y58" s="69">
        <f t="shared" si="19"/>
        <v>5.7151921966845695E-6</v>
      </c>
    </row>
    <row r="59" spans="6:25" ht="15" customHeight="1" x14ac:dyDescent="0.55000000000000004">
      <c r="F59" s="84">
        <v>2013</v>
      </c>
      <c r="G59" s="67">
        <v>1.4659715509760101E-2</v>
      </c>
      <c r="H59" s="72">
        <f t="shared" si="22"/>
        <v>2.2831376003616469E-2</v>
      </c>
      <c r="I59" s="69">
        <f t="shared" si="23"/>
        <v>6.6776035226852901E-5</v>
      </c>
      <c r="J59" s="72">
        <f t="shared" si="24"/>
        <v>1.6322638021137811E-2</v>
      </c>
      <c r="K59" s="69">
        <f t="shared" si="25"/>
        <v>2.7653112788467501E-6</v>
      </c>
      <c r="L59" s="72">
        <f t="shared" si="26"/>
        <v>2.0688017214384631E-2</v>
      </c>
      <c r="M59" s="69">
        <f t="shared" si="27"/>
        <v>3.634042144197902E-5</v>
      </c>
      <c r="N59" s="72">
        <f t="shared" si="28"/>
        <v>2.348092621875705E-2</v>
      </c>
      <c r="O59" s="69">
        <f t="shared" si="29"/>
        <v>7.7813758372522463E-5</v>
      </c>
      <c r="P59" s="72">
        <f t="shared" si="30"/>
        <v>2.4768049322407906E-2</v>
      </c>
      <c r="Q59" s="69">
        <f t="shared" si="31"/>
        <v>1.0217841246791892E-4</v>
      </c>
      <c r="R59" s="72">
        <f t="shared" si="32"/>
        <v>2.4191451744040516E-2</v>
      </c>
      <c r="S59" s="69">
        <f t="shared" si="15"/>
        <v>9.0853995639894185E-5</v>
      </c>
      <c r="T59" s="72">
        <f t="shared" si="16"/>
        <v>2.4966045432121255E-2</v>
      </c>
      <c r="U59" s="69">
        <f t="shared" si="17"/>
        <v>1.0622043646855686E-4</v>
      </c>
      <c r="V59" s="72">
        <f t="shared" si="20"/>
        <v>2.2467447841727495E-2</v>
      </c>
      <c r="W59" s="69">
        <f t="shared" si="18"/>
        <v>6.0960684167649E-5</v>
      </c>
      <c r="X59" s="72">
        <f t="shared" si="21"/>
        <v>2.2166297824362944E-2</v>
      </c>
      <c r="Y59" s="69">
        <f t="shared" si="19"/>
        <v>5.6348778045908181E-5</v>
      </c>
    </row>
    <row r="60" spans="6:25" ht="15" customHeight="1" x14ac:dyDescent="0.55000000000000004">
      <c r="F60" s="84">
        <v>2014</v>
      </c>
      <c r="G60" s="67">
        <v>1.6154632879984799E-2</v>
      </c>
      <c r="H60" s="72">
        <f t="shared" si="22"/>
        <v>2.2262716006443303E-2</v>
      </c>
      <c r="I60" s="69">
        <f t="shared" si="23"/>
        <v>3.7308679479727091E-5</v>
      </c>
      <c r="J60" s="72">
        <f t="shared" si="24"/>
        <v>2.0788460880152376E-2</v>
      </c>
      <c r="K60" s="69">
        <f t="shared" si="25"/>
        <v>2.147236193513705E-5</v>
      </c>
      <c r="L60" s="72">
        <f t="shared" si="26"/>
        <v>1.599005351886227E-2</v>
      </c>
      <c r="M60" s="69">
        <f t="shared" si="27"/>
        <v>2.7086366107499882E-8</v>
      </c>
      <c r="N60" s="72">
        <f t="shared" si="28"/>
        <v>2.0972186362545248E-2</v>
      </c>
      <c r="O60" s="69">
        <f t="shared" si="29"/>
        <v>2.3208821557330306E-5</v>
      </c>
      <c r="P60" s="72">
        <f t="shared" si="30"/>
        <v>2.3936022355963576E-2</v>
      </c>
      <c r="Q60" s="69">
        <f t="shared" si="31"/>
        <v>6.0550022176873261E-5</v>
      </c>
      <c r="R60" s="72">
        <f t="shared" si="32"/>
        <v>2.4137427967420407E-2</v>
      </c>
      <c r="S60" s="69">
        <f t="shared" si="15"/>
        <v>6.3725017407986081E-5</v>
      </c>
      <c r="T60" s="72">
        <f t="shared" si="16"/>
        <v>2.4214206120004605E-2</v>
      </c>
      <c r="U60" s="69">
        <f t="shared" si="17"/>
        <v>6.4956720811243368E-5</v>
      </c>
      <c r="V60" s="72">
        <f t="shared" si="20"/>
        <v>2.0125128142137277E-2</v>
      </c>
      <c r="W60" s="69">
        <f t="shared" si="18"/>
        <v>1.5764832626775273E-5</v>
      </c>
      <c r="X60" s="72">
        <f t="shared" si="21"/>
        <v>1.9163664898521806E-2</v>
      </c>
      <c r="Y60" s="69">
        <f t="shared" si="19"/>
        <v>9.0542736885808945E-6</v>
      </c>
    </row>
    <row r="61" spans="6:25" ht="15" customHeight="1" x14ac:dyDescent="0.55000000000000004">
      <c r="F61" s="84">
        <v>2015</v>
      </c>
      <c r="G61" s="67">
        <v>1.21137232536927E-3</v>
      </c>
      <c r="H61" s="72">
        <f t="shared" si="22"/>
        <v>1.7182086041593232E-2</v>
      </c>
      <c r="I61" s="69">
        <f t="shared" si="23"/>
        <v>2.5506369660558423E-4</v>
      </c>
      <c r="J61" s="72">
        <f t="shared" si="24"/>
        <v>2.0735695224828675E-2</v>
      </c>
      <c r="K61" s="69">
        <f t="shared" si="25"/>
        <v>3.8119918468235495E-4</v>
      </c>
      <c r="L61" s="72">
        <f t="shared" si="26"/>
        <v>1.9861695280118861E-2</v>
      </c>
      <c r="M61" s="69">
        <f t="shared" si="27"/>
        <v>3.4783454631645956E-4</v>
      </c>
      <c r="N61" s="72">
        <f t="shared" si="28"/>
        <v>1.9179204923095435E-2</v>
      </c>
      <c r="O61" s="69">
        <f t="shared" si="29"/>
        <v>3.2284300825991105E-4</v>
      </c>
      <c r="P61" s="72">
        <f t="shared" si="30"/>
        <v>2.2883913180193938E-2</v>
      </c>
      <c r="Q61" s="69">
        <f t="shared" si="31"/>
        <v>4.6969902710404445E-4</v>
      </c>
      <c r="R61" s="72">
        <f t="shared" si="32"/>
        <v>2.3752310552718977E-2</v>
      </c>
      <c r="S61" s="69">
        <f t="shared" si="15"/>
        <v>5.0809389616919543E-4</v>
      </c>
      <c r="T61" s="72">
        <f t="shared" si="16"/>
        <v>2.3724135376047447E-2</v>
      </c>
      <c r="U61" s="69">
        <f t="shared" si="17"/>
        <v>5.0682450017598061E-4</v>
      </c>
      <c r="V61" s="72">
        <f t="shared" si="20"/>
        <v>1.8933979563491531E-2</v>
      </c>
      <c r="W61" s="69">
        <f t="shared" si="18"/>
        <v>3.1409080731674362E-4</v>
      </c>
      <c r="X61" s="72">
        <f t="shared" si="21"/>
        <v>1.7960052091107005E-2</v>
      </c>
      <c r="Y61" s="69">
        <f t="shared" si="19"/>
        <v>2.8051827389523267E-4</v>
      </c>
    </row>
    <row r="62" spans="6:25" ht="15" customHeight="1" x14ac:dyDescent="0.55000000000000004">
      <c r="F62" s="84">
        <v>2016</v>
      </c>
      <c r="G62" s="67">
        <v>1.26736054340002E-2</v>
      </c>
      <c r="H62" s="72">
        <f t="shared" si="22"/>
        <v>1.0675240238371389E-2</v>
      </c>
      <c r="I62" s="69">
        <f t="shared" si="23"/>
        <v>3.9934634551005734E-6</v>
      </c>
      <c r="J62" s="72">
        <f t="shared" si="24"/>
        <v>1.3189407612537242E-2</v>
      </c>
      <c r="K62" s="69">
        <f t="shared" si="25"/>
        <v>2.6605188738355859E-7</v>
      </c>
      <c r="L62" s="72">
        <f t="shared" si="26"/>
        <v>1.6830830644936796E-2</v>
      </c>
      <c r="M62" s="69">
        <f t="shared" si="27"/>
        <v>1.728252145444683E-5</v>
      </c>
      <c r="N62" s="72">
        <f t="shared" si="28"/>
        <v>1.3902324685666488E-2</v>
      </c>
      <c r="O62" s="69">
        <f t="shared" si="29"/>
        <v>1.5097509994153631E-6</v>
      </c>
      <c r="P62" s="72">
        <f t="shared" si="30"/>
        <v>1.9639220424641356E-2</v>
      </c>
      <c r="Q62" s="69">
        <f t="shared" si="31"/>
        <v>4.8519792197844793E-5</v>
      </c>
      <c r="R62" s="72">
        <f t="shared" si="32"/>
        <v>2.158861314662976E-2</v>
      </c>
      <c r="S62" s="69">
        <f t="shared" si="15"/>
        <v>7.9477362516244547E-5</v>
      </c>
      <c r="T62" s="72">
        <f t="shared" si="16"/>
        <v>2.2381994148047625E-2</v>
      </c>
      <c r="U62" s="69">
        <f t="shared" si="17"/>
        <v>9.4252811423043426E-5</v>
      </c>
      <c r="V62" s="72">
        <f t="shared" si="20"/>
        <v>1.3617197392054851E-2</v>
      </c>
      <c r="W62" s="69">
        <f t="shared" si="18"/>
        <v>8.9036578330541176E-7</v>
      </c>
      <c r="X62" s="72">
        <f t="shared" si="21"/>
        <v>1.1260580184811912E-2</v>
      </c>
      <c r="Y62" s="69">
        <f t="shared" si="19"/>
        <v>1.9966403548436238E-6</v>
      </c>
    </row>
    <row r="63" spans="6:25" ht="15" customHeight="1" x14ac:dyDescent="0.55000000000000004">
      <c r="F63" s="84">
        <v>2017</v>
      </c>
      <c r="G63" s="67">
        <v>2.13144495002692E-2</v>
      </c>
      <c r="H63" s="72">
        <f t="shared" si="22"/>
        <v>1.0013203546451422E-2</v>
      </c>
      <c r="I63" s="69">
        <f t="shared" si="23"/>
        <v>1.2771816010868269E-4</v>
      </c>
      <c r="J63" s="72">
        <f t="shared" si="24"/>
        <v>1.1174831537278593E-2</v>
      </c>
      <c r="K63" s="69">
        <f t="shared" si="25"/>
        <v>1.028118524354018E-4</v>
      </c>
      <c r="L63" s="72">
        <f t="shared" si="26"/>
        <v>1.3086247176829833E-2</v>
      </c>
      <c r="M63" s="69">
        <f t="shared" si="27"/>
        <v>6.7703313475453005E-5</v>
      </c>
      <c r="N63" s="72">
        <f t="shared" si="28"/>
        <v>1.6170493451423396E-2</v>
      </c>
      <c r="O63" s="69">
        <f t="shared" si="29"/>
        <v>2.6460283832457335E-5</v>
      </c>
      <c r="P63" s="72">
        <f t="shared" si="30"/>
        <v>1.7684491517717102E-2</v>
      </c>
      <c r="Q63" s="69">
        <f t="shared" si="31"/>
        <v>1.3176594955093699E-5</v>
      </c>
      <c r="R63" s="72">
        <f t="shared" si="32"/>
        <v>2.0555767671086432E-2</v>
      </c>
      <c r="S63" s="69">
        <f t="shared" si="15"/>
        <v>5.7559811793211105E-7</v>
      </c>
      <c r="T63" s="72">
        <f t="shared" si="16"/>
        <v>2.1547337987504377E-2</v>
      </c>
      <c r="U63" s="69">
        <f t="shared" si="17"/>
        <v>5.4237047486688902E-8</v>
      </c>
      <c r="V63" s="72">
        <f t="shared" si="20"/>
        <v>1.3334119804638455E-2</v>
      </c>
      <c r="W63" s="69">
        <f t="shared" si="18"/>
        <v>6.36856620509659E-5</v>
      </c>
      <c r="X63" s="72">
        <f t="shared" si="21"/>
        <v>1.1825790284487226E-2</v>
      </c>
      <c r="Y63" s="69">
        <f t="shared" si="19"/>
        <v>9.003465371324418E-5</v>
      </c>
    </row>
    <row r="64" spans="6:25" ht="15" customHeight="1" x14ac:dyDescent="0.55000000000000004">
      <c r="F64" s="84">
        <v>2018</v>
      </c>
      <c r="G64" s="67">
        <v>2.4389995145258202E-2</v>
      </c>
      <c r="H64" s="72">
        <f t="shared" si="22"/>
        <v>1.1733142419879557E-2</v>
      </c>
      <c r="I64" s="69">
        <f t="shared" si="23"/>
        <v>1.6019592091192486E-4</v>
      </c>
      <c r="J64" s="72">
        <f t="shared" si="24"/>
        <v>1.2838515034905866E-2</v>
      </c>
      <c r="K64" s="69">
        <f t="shared" si="25"/>
        <v>1.3343669273986562E-4</v>
      </c>
      <c r="L64" s="72">
        <f t="shared" si="26"/>
        <v>1.3202755129876714E-2</v>
      </c>
      <c r="M64" s="69">
        <f t="shared" si="27"/>
        <v>1.2515433916175282E-4</v>
      </c>
      <c r="N64" s="72">
        <f t="shared" si="28"/>
        <v>1.6877458308421911E-2</v>
      </c>
      <c r="O64" s="69">
        <f t="shared" si="29"/>
        <v>5.643820972482223E-5</v>
      </c>
      <c r="P64" s="72">
        <f t="shared" si="30"/>
        <v>1.6945386172130671E-2</v>
      </c>
      <c r="Q64" s="69">
        <f t="shared" si="31"/>
        <v>5.5422202762770962E-5</v>
      </c>
      <c r="R64" s="72">
        <f t="shared" si="32"/>
        <v>2.0912951258230842E-2</v>
      </c>
      <c r="S64" s="69">
        <f t="shared" si="15"/>
        <v>1.2089834192314335E-5</v>
      </c>
      <c r="T64" s="72">
        <f t="shared" si="16"/>
        <v>2.1444277590499567E-2</v>
      </c>
      <c r="U64" s="69">
        <f t="shared" si="17"/>
        <v>8.6772519124131945E-6</v>
      </c>
      <c r="V64" s="72">
        <f t="shared" si="20"/>
        <v>1.5728218713327677E-2</v>
      </c>
      <c r="W64" s="69">
        <f t="shared" si="18"/>
        <v>7.5026370956747101E-5</v>
      </c>
      <c r="X64" s="72">
        <f t="shared" si="21"/>
        <v>1.5621253970800015E-2</v>
      </c>
      <c r="Y64" s="69">
        <f t="shared" si="19"/>
        <v>7.6890821784638349E-5</v>
      </c>
    </row>
    <row r="65" spans="6:25" ht="15" customHeight="1" x14ac:dyDescent="0.55000000000000004">
      <c r="F65" s="84">
        <v>2019</v>
      </c>
      <c r="G65" s="67">
        <v>1.8128935607861E-2</v>
      </c>
      <c r="H65" s="72">
        <f t="shared" si="22"/>
        <v>1.9459350026509201E-2</v>
      </c>
      <c r="I65" s="69">
        <f t="shared" si="23"/>
        <v>1.7700025253470317E-6</v>
      </c>
      <c r="J65" s="72">
        <f t="shared" si="24"/>
        <v>1.4897355601224217E-2</v>
      </c>
      <c r="K65" s="69">
        <f t="shared" si="25"/>
        <v>1.0443109339294588E-5</v>
      </c>
      <c r="L65" s="72">
        <f t="shared" si="26"/>
        <v>1.5148811056976333E-2</v>
      </c>
      <c r="M65" s="69">
        <f t="shared" si="27"/>
        <v>8.8811423387855354E-6</v>
      </c>
      <c r="N65" s="72">
        <f t="shared" si="28"/>
        <v>1.5876525789953796E-2</v>
      </c>
      <c r="O65" s="69">
        <f t="shared" si="29"/>
        <v>5.0733499878047647E-6</v>
      </c>
      <c r="P65" s="72">
        <f t="shared" si="30"/>
        <v>1.5569432287919299E-2</v>
      </c>
      <c r="Q65" s="69">
        <f t="shared" si="31"/>
        <v>6.5510572447925892E-6</v>
      </c>
      <c r="R65" s="72">
        <f t="shared" si="32"/>
        <v>2.1006951922967827E-2</v>
      </c>
      <c r="S65" s="69">
        <f t="shared" si="15"/>
        <v>8.2829779100210774E-6</v>
      </c>
      <c r="T65" s="72">
        <f t="shared" si="16"/>
        <v>2.1890273739809389E-2</v>
      </c>
      <c r="U65" s="69">
        <f t="shared" si="17"/>
        <v>1.4147664542848998E-5</v>
      </c>
      <c r="V65" s="72">
        <f t="shared" si="20"/>
        <v>1.8326751642906834E-2</v>
      </c>
      <c r="W65" s="69">
        <f t="shared" si="18"/>
        <v>3.9131183721254726E-8</v>
      </c>
      <c r="X65" s="72">
        <f t="shared" si="21"/>
        <v>1.9128750440583292E-2</v>
      </c>
      <c r="Y65" s="69">
        <f t="shared" si="19"/>
        <v>9.9962969973150483E-7</v>
      </c>
    </row>
    <row r="66" spans="6:25" ht="15" customHeight="1" x14ac:dyDescent="0.55000000000000004">
      <c r="F66" s="84">
        <v>2020</v>
      </c>
      <c r="G66" s="67">
        <v>1.2512794101346002E-2</v>
      </c>
      <c r="H66" s="72">
        <f t="shared" si="22"/>
        <v>2.1277793417796134E-2</v>
      </c>
      <c r="I66" s="69">
        <f t="shared" si="23"/>
        <v>7.682521301737129E-5</v>
      </c>
      <c r="J66" s="72">
        <f t="shared" si="24"/>
        <v>1.9126746421847151E-2</v>
      </c>
      <c r="K66" s="69">
        <f t="shared" si="25"/>
        <v>4.3744365297862536E-5</v>
      </c>
      <c r="L66" s="72">
        <f t="shared" si="26"/>
        <v>1.5543671602551573E-2</v>
      </c>
      <c r="M66" s="69">
        <f t="shared" si="27"/>
        <v>9.1862184273141284E-6</v>
      </c>
      <c r="N66" s="72">
        <f t="shared" si="28"/>
        <v>1.5504672343214681E-2</v>
      </c>
      <c r="O66" s="69">
        <f t="shared" si="29"/>
        <v>8.9513354141672213E-6</v>
      </c>
      <c r="P66" s="72">
        <f t="shared" si="30"/>
        <v>1.7702683441335215E-2</v>
      </c>
      <c r="Q66" s="69">
        <f t="shared" si="31"/>
        <v>2.6934951361333672E-5</v>
      </c>
      <c r="R66" s="72">
        <f t="shared" si="32"/>
        <v>2.0437165987646482E-2</v>
      </c>
      <c r="S66" s="69">
        <f t="shared" si="15"/>
        <v>6.2795669792389437E-5</v>
      </c>
      <c r="T66" s="72">
        <f t="shared" si="16"/>
        <v>2.1700150815177129E-2</v>
      </c>
      <c r="U66" s="69">
        <f t="shared" si="17"/>
        <v>8.4407523387177883E-5</v>
      </c>
      <c r="V66" s="72">
        <f t="shared" si="20"/>
        <v>1.8267406832393085E-2</v>
      </c>
      <c r="W66" s="69">
        <f t="shared" si="18"/>
        <v>3.3115567684329168E-5</v>
      </c>
      <c r="X66" s="72">
        <f t="shared" si="21"/>
        <v>1.8728824507494378E-2</v>
      </c>
      <c r="Y66" s="69">
        <f t="shared" si="19"/>
        <v>3.863903401016115E-5</v>
      </c>
    </row>
    <row r="67" spans="6:25" ht="15" customHeight="1" x14ac:dyDescent="0.55000000000000004">
      <c r="F67" s="84">
        <v>2021</v>
      </c>
      <c r="G67" s="67">
        <v>4.68255979076714E-2</v>
      </c>
      <c r="H67" s="72">
        <f t="shared" si="22"/>
        <v>1.8343908284821735E-2</v>
      </c>
      <c r="I67" s="69">
        <f t="shared" si="23"/>
        <v>8.1120664377234226E-4</v>
      </c>
      <c r="J67" s="72">
        <f t="shared" si="24"/>
        <v>1.9086543588683599E-2</v>
      </c>
      <c r="K67" s="69">
        <f t="shared" si="25"/>
        <v>7.6945513451175574E-4</v>
      </c>
      <c r="L67" s="72">
        <f t="shared" si="26"/>
        <v>1.780395595774692E-2</v>
      </c>
      <c r="M67" s="69">
        <f t="shared" si="27"/>
        <v>8.4225570146961642E-4</v>
      </c>
      <c r="N67" s="72">
        <f t="shared" si="28"/>
        <v>1.5197969284869809E-2</v>
      </c>
      <c r="O67" s="69">
        <f t="shared" si="29"/>
        <v>1.0003068923018586E-3</v>
      </c>
      <c r="P67" s="72">
        <f t="shared" si="30"/>
        <v>1.7317393301341858E-2</v>
      </c>
      <c r="Q67" s="69">
        <f t="shared" si="31"/>
        <v>8.7073413908900796E-4</v>
      </c>
      <c r="R67" s="72">
        <f t="shared" si="32"/>
        <v>1.9027465602343207E-2</v>
      </c>
      <c r="S67" s="69">
        <f t="shared" si="15"/>
        <v>7.7273615966453094E-4</v>
      </c>
      <c r="T67" s="72">
        <f t="shared" si="16"/>
        <v>2.0642448849409051E-2</v>
      </c>
      <c r="U67" s="69">
        <f t="shared" si="17"/>
        <v>6.8555729460718451E-4</v>
      </c>
      <c r="V67" s="72">
        <f t="shared" si="20"/>
        <v>1.654102301307896E-2</v>
      </c>
      <c r="W67" s="69">
        <f t="shared" si="18"/>
        <v>9.1715547654617872E-4</v>
      </c>
      <c r="X67" s="72">
        <f t="shared" si="21"/>
        <v>1.6242412345035026E-2</v>
      </c>
      <c r="Y67" s="69">
        <f t="shared" si="19"/>
        <v>9.3533123915864988E-4</v>
      </c>
    </row>
    <row r="68" spans="6:25" ht="15" customHeight="1" x14ac:dyDescent="0.55000000000000004">
      <c r="F68" s="84">
        <v>2022</v>
      </c>
      <c r="G68" s="67">
        <v>7.9864819690394398E-2</v>
      </c>
      <c r="H68" s="72">
        <f t="shared" si="22"/>
        <v>2.5822442538959465E-2</v>
      </c>
      <c r="I68" s="69">
        <f t="shared" si="23"/>
        <v>2.9205785281779368E-3</v>
      </c>
      <c r="J68" s="72">
        <f t="shared" si="24"/>
        <v>2.5464330690534151E-2</v>
      </c>
      <c r="K68" s="69">
        <f t="shared" si="25"/>
        <v>2.9594132034239159E-3</v>
      </c>
      <c r="L68" s="72">
        <f t="shared" si="26"/>
        <v>2.4634354452481161E-2</v>
      </c>
      <c r="M68" s="69">
        <f t="shared" si="27"/>
        <v>3.0504042903963424E-3</v>
      </c>
      <c r="N68" s="72">
        <f t="shared" si="28"/>
        <v>1.9579535717396467E-2</v>
      </c>
      <c r="O68" s="69">
        <f t="shared" si="29"/>
        <v>3.6343154637050006E-3</v>
      </c>
      <c r="P68" s="72">
        <f t="shared" si="30"/>
        <v>1.8860300814655499E-2</v>
      </c>
      <c r="Q68" s="69">
        <f t="shared" si="31"/>
        <v>3.7215513232603838E-3</v>
      </c>
      <c r="R68" s="72">
        <f t="shared" si="32"/>
        <v>2.0001112495971786E-2</v>
      </c>
      <c r="S68" s="69">
        <f t="shared" si="15"/>
        <v>3.5836634390595656E-3</v>
      </c>
      <c r="T68" s="72">
        <f t="shared" si="16"/>
        <v>2.1575414366435113E-2</v>
      </c>
      <c r="U68" s="69">
        <f t="shared" si="17"/>
        <v>3.3976547730208131E-3</v>
      </c>
      <c r="V68" s="72">
        <f t="shared" si="20"/>
        <v>2.562639548145669E-2</v>
      </c>
      <c r="W68" s="69">
        <f t="shared" si="18"/>
        <v>2.9418066606686799E-3</v>
      </c>
      <c r="X68" s="72">
        <f t="shared" si="21"/>
        <v>2.8475686570089576E-2</v>
      </c>
      <c r="Y68" s="69">
        <f t="shared" si="19"/>
        <v>2.6408430028564103E-3</v>
      </c>
    </row>
    <row r="69" spans="6:25" ht="15" customHeight="1" x14ac:dyDescent="0.55000000000000004">
      <c r="F69" s="84">
        <v>2023</v>
      </c>
      <c r="G69" s="67">
        <v>4.2186607795356296E-2</v>
      </c>
      <c r="H69" s="72">
        <f t="shared" si="22"/>
        <v>4.6401070566470602E-2</v>
      </c>
      <c r="I69" s="69">
        <f t="shared" si="23"/>
        <v>1.7761696449108479E-5</v>
      </c>
      <c r="J69" s="72">
        <f t="shared" si="24"/>
        <v>3.9333036826818199E-2</v>
      </c>
      <c r="K69" s="69">
        <f t="shared" si="25"/>
        <v>8.1428672724834511E-6</v>
      </c>
      <c r="L69" s="72">
        <f t="shared" si="26"/>
        <v>3.6344428490506196E-2</v>
      </c>
      <c r="M69" s="69">
        <f t="shared" si="27"/>
        <v>3.413105903001879E-5</v>
      </c>
      <c r="N69" s="72">
        <f t="shared" si="28"/>
        <v>3.081574248382863E-2</v>
      </c>
      <c r="O69" s="69">
        <f t="shared" si="29"/>
        <v>1.2929657793290316E-4</v>
      </c>
      <c r="P69" s="72">
        <f t="shared" si="30"/>
        <v>2.477359181019146E-2</v>
      </c>
      <c r="Q69" s="69">
        <f t="shared" si="31"/>
        <v>3.0321312569960609E-4</v>
      </c>
      <c r="R69" s="72">
        <f t="shared" si="32"/>
        <v>2.3411733611589179E-2</v>
      </c>
      <c r="S69" s="69">
        <f t="shared" si="15"/>
        <v>3.5249590061628492E-4</v>
      </c>
      <c r="T69" s="72">
        <f t="shared" si="16"/>
        <v>2.477082056629968E-2</v>
      </c>
      <c r="U69" s="69">
        <f t="shared" si="17"/>
        <v>3.033096448077715E-4</v>
      </c>
      <c r="V69" s="72">
        <f t="shared" si="20"/>
        <v>4.1897922744137998E-2</v>
      </c>
      <c r="W69" s="69">
        <f t="shared" si="18"/>
        <v>8.3339058796910939E-8</v>
      </c>
      <c r="X69" s="72">
        <f>0.4*G68+0.6*X68</f>
        <v>4.9031339818211506E-2</v>
      </c>
      <c r="Y69" s="69">
        <f t="shared" si="19"/>
        <v>4.6850356464699576E-5</v>
      </c>
    </row>
    <row r="70" spans="6:25" ht="15" customHeight="1" x14ac:dyDescent="0.55000000000000004">
      <c r="X70" s="59">
        <f>0.4*G69+0.6*X69</f>
        <v>4.629344700906942E-2</v>
      </c>
    </row>
    <row r="71" spans="6:25" ht="15" customHeight="1" x14ac:dyDescent="0.5">
      <c r="F71" s="303" t="s">
        <v>283</v>
      </c>
      <c r="G71" s="297"/>
      <c r="H71" s="297"/>
      <c r="I71" s="297"/>
      <c r="J71" s="297"/>
      <c r="K71" s="297"/>
      <c r="L71" s="297"/>
      <c r="M71" s="297"/>
      <c r="N71" s="297"/>
      <c r="X71" s="59">
        <f>0.4*C21+0.6*X70</f>
        <v>4.629344700906942E-2</v>
      </c>
    </row>
    <row r="72" spans="6:25" ht="15" customHeight="1" thickBot="1" x14ac:dyDescent="0.5">
      <c r="F72" s="297"/>
      <c r="G72" s="297"/>
      <c r="H72" s="297"/>
      <c r="I72" s="297"/>
      <c r="J72" s="297"/>
      <c r="K72" s="297"/>
      <c r="L72" s="297"/>
      <c r="M72" s="297"/>
      <c r="N72" s="297"/>
      <c r="X72" s="59">
        <f>0.4*C22+0.6*X71</f>
        <v>4.629344700906942E-2</v>
      </c>
    </row>
    <row r="73" spans="6:25" ht="15" customHeight="1" x14ac:dyDescent="0.5">
      <c r="F73" s="298" t="s">
        <v>6</v>
      </c>
      <c r="G73" s="298"/>
      <c r="H73" s="297"/>
      <c r="I73" s="297"/>
      <c r="J73" s="297"/>
      <c r="K73" s="297"/>
      <c r="L73" s="297"/>
      <c r="M73" s="297"/>
      <c r="N73" s="297"/>
    </row>
    <row r="74" spans="6:25" ht="15" customHeight="1" x14ac:dyDescent="0.45">
      <c r="F74" s="297" t="s">
        <v>7</v>
      </c>
      <c r="G74" s="297">
        <v>0.30038705787732228</v>
      </c>
      <c r="H74" s="297"/>
      <c r="I74" s="297"/>
      <c r="J74" s="297"/>
      <c r="K74" s="297"/>
      <c r="L74" s="297"/>
      <c r="M74" s="297"/>
      <c r="N74" s="297"/>
    </row>
    <row r="75" spans="6:25" ht="15" customHeight="1" x14ac:dyDescent="0.45">
      <c r="F75" s="297" t="s">
        <v>8</v>
      </c>
      <c r="G75" s="301">
        <v>9.0232384540193764E-2</v>
      </c>
      <c r="H75" s="297"/>
      <c r="I75" s="297"/>
      <c r="J75" s="297"/>
      <c r="K75" s="297"/>
      <c r="L75" s="297"/>
      <c r="M75" s="297"/>
      <c r="N75" s="297"/>
    </row>
    <row r="76" spans="6:25" ht="15" customHeight="1" x14ac:dyDescent="0.45">
      <c r="F76" s="297" t="s">
        <v>9</v>
      </c>
      <c r="G76" s="297">
        <v>7.531816133593465E-2</v>
      </c>
      <c r="H76" s="297"/>
      <c r="I76" s="297"/>
      <c r="J76" s="297"/>
      <c r="K76" s="297"/>
      <c r="L76" s="297"/>
      <c r="M76" s="297"/>
      <c r="N76" s="297"/>
    </row>
    <row r="77" spans="6:25" ht="15" customHeight="1" x14ac:dyDescent="0.45">
      <c r="F77" s="297" t="s">
        <v>10</v>
      </c>
      <c r="G77" s="297">
        <v>2.659340979307484E-2</v>
      </c>
      <c r="H77" s="297"/>
      <c r="I77" s="297"/>
      <c r="J77" s="297"/>
      <c r="K77" s="297"/>
      <c r="L77" s="297"/>
      <c r="M77" s="297"/>
      <c r="N77" s="297"/>
    </row>
    <row r="78" spans="6:25" ht="15" customHeight="1" thickBot="1" x14ac:dyDescent="0.5">
      <c r="F78" s="299" t="s">
        <v>11</v>
      </c>
      <c r="G78" s="299">
        <v>63</v>
      </c>
      <c r="H78" s="297"/>
      <c r="I78" s="297"/>
      <c r="J78" s="297"/>
      <c r="K78" s="297"/>
      <c r="L78" s="297"/>
      <c r="M78" s="297"/>
      <c r="N78" s="297"/>
    </row>
    <row r="79" spans="6:25" ht="15" customHeight="1" x14ac:dyDescent="0.45">
      <c r="F79" s="297"/>
      <c r="G79" s="297"/>
      <c r="H79" s="297"/>
      <c r="I79" s="297"/>
      <c r="J79" s="297"/>
      <c r="K79" s="297"/>
      <c r="L79" s="297"/>
      <c r="M79" s="297"/>
      <c r="N79" s="297"/>
    </row>
    <row r="80" spans="6:25" ht="15" customHeight="1" thickBot="1" x14ac:dyDescent="0.5">
      <c r="F80" s="297" t="s">
        <v>12</v>
      </c>
      <c r="G80" s="297"/>
      <c r="H80" s="297"/>
      <c r="I80" s="297"/>
      <c r="J80" s="297"/>
      <c r="K80" s="297"/>
      <c r="L80" s="297"/>
      <c r="M80" s="297"/>
      <c r="N80" s="297"/>
    </row>
    <row r="81" spans="6:14" ht="15" customHeight="1" x14ac:dyDescent="0.5">
      <c r="F81" s="300"/>
      <c r="G81" s="300" t="s">
        <v>17</v>
      </c>
      <c r="H81" s="300" t="s">
        <v>18</v>
      </c>
      <c r="I81" s="300" t="s">
        <v>19</v>
      </c>
      <c r="J81" s="300" t="s">
        <v>20</v>
      </c>
      <c r="K81" s="300" t="s">
        <v>21</v>
      </c>
      <c r="L81" s="297"/>
      <c r="M81" s="297"/>
      <c r="N81" s="297"/>
    </row>
    <row r="82" spans="6:14" ht="15" customHeight="1" x14ac:dyDescent="0.45">
      <c r="F82" s="297" t="s">
        <v>13</v>
      </c>
      <c r="G82" s="297">
        <v>1</v>
      </c>
      <c r="H82" s="297">
        <v>4.2786804022992078E-3</v>
      </c>
      <c r="I82" s="297">
        <v>4.2786804022992078E-3</v>
      </c>
      <c r="J82" s="297">
        <v>6.050089455173616</v>
      </c>
      <c r="K82" s="301">
        <v>1.6755394843588498E-2</v>
      </c>
      <c r="L82" s="297"/>
      <c r="M82" s="297"/>
      <c r="N82" s="297"/>
    </row>
    <row r="83" spans="6:14" ht="15" customHeight="1" x14ac:dyDescent="0.45">
      <c r="F83" s="297" t="s">
        <v>14</v>
      </c>
      <c r="G83" s="297">
        <v>61</v>
      </c>
      <c r="H83" s="297">
        <v>4.3139776109766943E-2</v>
      </c>
      <c r="I83" s="297">
        <v>7.0720944442240891E-4</v>
      </c>
      <c r="J83" s="297"/>
      <c r="K83" s="297"/>
      <c r="L83" s="297"/>
      <c r="M83" s="297"/>
      <c r="N83" s="297"/>
    </row>
    <row r="84" spans="6:14" ht="15" customHeight="1" thickBot="1" x14ac:dyDescent="0.5">
      <c r="F84" s="299" t="s">
        <v>15</v>
      </c>
      <c r="G84" s="299">
        <v>62</v>
      </c>
      <c r="H84" s="299">
        <v>4.7418456512066151E-2</v>
      </c>
      <c r="I84" s="299"/>
      <c r="J84" s="299"/>
      <c r="K84" s="299"/>
      <c r="L84" s="297"/>
      <c r="M84" s="297"/>
      <c r="N84" s="297"/>
    </row>
    <row r="85" spans="6:14" ht="15" customHeight="1" thickBot="1" x14ac:dyDescent="0.5">
      <c r="F85" s="297"/>
      <c r="G85" s="297"/>
      <c r="H85" s="297"/>
      <c r="I85" s="297"/>
      <c r="J85" s="297"/>
      <c r="K85" s="297"/>
      <c r="L85" s="297"/>
      <c r="M85" s="297"/>
      <c r="N85" s="297"/>
    </row>
    <row r="86" spans="6:14" ht="15" customHeight="1" x14ac:dyDescent="0.5">
      <c r="F86" s="300"/>
      <c r="G86" s="300" t="s">
        <v>22</v>
      </c>
      <c r="H86" s="300" t="s">
        <v>10</v>
      </c>
      <c r="I86" s="300" t="s">
        <v>23</v>
      </c>
      <c r="J86" s="300" t="s">
        <v>24</v>
      </c>
      <c r="K86" s="300" t="s">
        <v>25</v>
      </c>
      <c r="L86" s="300" t="s">
        <v>26</v>
      </c>
      <c r="M86" s="300" t="s">
        <v>27</v>
      </c>
      <c r="N86" s="300" t="s">
        <v>28</v>
      </c>
    </row>
    <row r="87" spans="6:14" ht="15" customHeight="1" x14ac:dyDescent="0.45">
      <c r="F87" s="297" t="s">
        <v>16</v>
      </c>
      <c r="G87" s="297">
        <v>0.94085111198298221</v>
      </c>
      <c r="H87" s="297">
        <v>0.36704217615359369</v>
      </c>
      <c r="I87" s="297">
        <v>2.563332426378353</v>
      </c>
      <c r="J87" s="297">
        <v>1.2848804866369645E-2</v>
      </c>
      <c r="K87" s="297">
        <v>0.20690491985838877</v>
      </c>
      <c r="L87" s="297">
        <v>1.6747973041075757</v>
      </c>
      <c r="M87" s="297">
        <v>0.20690491985838877</v>
      </c>
      <c r="N87" s="297">
        <v>1.6747973041075757</v>
      </c>
    </row>
    <row r="88" spans="6:14" ht="15" customHeight="1" thickBot="1" x14ac:dyDescent="0.5">
      <c r="F88" s="299" t="s">
        <v>282</v>
      </c>
      <c r="G88" s="299">
        <v>-4.5319951926037422E-4</v>
      </c>
      <c r="H88" s="299">
        <v>1.8425044374096046E-4</v>
      </c>
      <c r="I88" s="299">
        <v>-2.4596929595324717</v>
      </c>
      <c r="J88" s="302">
        <v>1.675539484358864E-2</v>
      </c>
      <c r="K88" s="299">
        <v>-8.2163105211058209E-4</v>
      </c>
      <c r="L88" s="299">
        <v>-8.47679864101663E-5</v>
      </c>
      <c r="M88" s="299">
        <v>-8.2163105211058209E-4</v>
      </c>
      <c r="N88" s="299">
        <v>-8.47679864101663E-5</v>
      </c>
    </row>
    <row r="89" spans="6:14" ht="15" customHeight="1" x14ac:dyDescent="0.45">
      <c r="F89" s="297"/>
      <c r="G89" s="297"/>
      <c r="H89" s="297"/>
      <c r="I89" s="297"/>
      <c r="J89" s="297"/>
      <c r="K89" s="297"/>
      <c r="L89" s="297"/>
      <c r="M89" s="297"/>
      <c r="N89" s="297"/>
    </row>
    <row r="90" spans="6:14" ht="15" customHeight="1" x14ac:dyDescent="0.45">
      <c r="F90" s="297"/>
      <c r="G90" s="297"/>
      <c r="H90" s="297"/>
      <c r="I90" s="297"/>
      <c r="J90" s="297"/>
      <c r="K90" s="297"/>
      <c r="L90" s="297"/>
      <c r="M90" s="297"/>
      <c r="N90" s="297"/>
    </row>
    <row r="91" spans="6:14" ht="15" customHeight="1" x14ac:dyDescent="0.45">
      <c r="F91" s="297"/>
      <c r="G91" s="297"/>
      <c r="H91" s="297"/>
      <c r="I91" s="297"/>
      <c r="J91" s="297"/>
      <c r="K91" s="297"/>
      <c r="L91" s="297"/>
      <c r="M91" s="297"/>
      <c r="N91" s="297"/>
    </row>
  </sheetData>
  <conditionalFormatting sqref="F4:Y4">
    <cfRule type="containsText" dxfId="9" priority="1" operator="containsText" text="⯆">
      <formula>NOT(ISERROR(SEARCH("⯆",F4)))</formula>
    </cfRule>
  </conditionalFormatting>
  <hyperlinks>
    <hyperlink ref="C4" r:id="rId1" location="indicator-chart" xr:uid="{11F219FA-0A25-4796-A582-9CB78F0FC422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DC5E5-1FB0-4737-ABE2-29DB02DB9C48}">
  <sheetPr codeName="Sheet7">
    <tabColor rgb="FFADD8E6"/>
  </sheetPr>
  <dimension ref="B2:AD123"/>
  <sheetViews>
    <sheetView showGridLines="0" zoomScale="80" zoomScaleNormal="80" workbookViewId="0"/>
  </sheetViews>
  <sheetFormatPr defaultColWidth="8.89453125" defaultRowHeight="15" customHeight="1" x14ac:dyDescent="0.55000000000000004"/>
  <cols>
    <col min="1" max="1" width="3.7890625" style="7" customWidth="1"/>
    <col min="2" max="2" width="35.7890625" style="7" customWidth="1"/>
    <col min="3" max="3" width="8.89453125" style="7" bestFit="1" customWidth="1"/>
    <col min="4" max="5" width="9" style="7" bestFit="1" customWidth="1"/>
    <col min="6" max="6" width="9" style="7" customWidth="1"/>
    <col min="7" max="7" width="27.5234375" style="7" bestFit="1" customWidth="1"/>
    <col min="8" max="8" width="11.7890625" style="7" bestFit="1" customWidth="1"/>
    <col min="9" max="9" width="3.7890625" style="7" customWidth="1"/>
    <col min="10" max="10" width="15.7890625" style="4" customWidth="1"/>
    <col min="11" max="11" width="15.7890625" style="6" customWidth="1"/>
    <col min="12" max="12" width="15.7890625" style="9" customWidth="1"/>
    <col min="13" max="13" width="15.7890625" style="7" customWidth="1"/>
    <col min="14" max="14" width="7.7890625" style="21" customWidth="1"/>
    <col min="15" max="15" width="15.7890625" style="7" customWidth="1"/>
    <col min="16" max="16" width="7.7890625" style="21" customWidth="1"/>
    <col min="17" max="17" width="15.7890625" style="7" customWidth="1"/>
    <col min="18" max="18" width="7.7890625" style="21" customWidth="1"/>
    <col min="19" max="19" width="15.7890625" style="7" customWidth="1"/>
    <col min="20" max="20" width="7.7890625" style="21" customWidth="1"/>
    <col min="21" max="21" width="15.7890625" style="7" customWidth="1"/>
    <col min="22" max="22" width="7.7890625" style="21" customWidth="1"/>
    <col min="23" max="23" width="15.7890625" style="21" customWidth="1"/>
    <col min="24" max="24" width="7.7890625" style="21" customWidth="1"/>
    <col min="25" max="25" width="15.7890625" style="21" customWidth="1"/>
    <col min="26" max="26" width="7.7890625" style="21" customWidth="1"/>
    <col min="27" max="27" width="15.7890625" style="9" customWidth="1"/>
    <col min="28" max="28" width="7.7890625" style="21" customWidth="1"/>
    <col min="29" max="29" width="15.7890625" style="9" customWidth="1"/>
    <col min="30" max="30" width="7.7890625" style="21" customWidth="1"/>
    <col min="31" max="16384" width="8.89453125" style="7"/>
  </cols>
  <sheetData>
    <row r="2" spans="2:30" ht="19.95" customHeight="1" x14ac:dyDescent="0.55000000000000004">
      <c r="D2" s="264" t="s">
        <v>29</v>
      </c>
    </row>
    <row r="3" spans="2:30" ht="15" customHeight="1" x14ac:dyDescent="0.55000000000000004">
      <c r="M3" s="22" t="str">
        <f>IF(N5=MIN($N$5,$P$5,$R$5,$T$5,$V$5,$X$5,$Z$5,$AB$5,$AD$5),"⯆","-")</f>
        <v>-</v>
      </c>
      <c r="O3" s="22" t="str">
        <f>IF(P5=MIN($N$5,$P$5,$R$5,$T$5,$V$5,$X$5,$Z$5,$AB$5,$AD$5),"⯆","-")</f>
        <v>-</v>
      </c>
      <c r="Q3" s="22" t="str">
        <f>IF(R5=MIN($N$5,$P$5,$R$5,$T$5,$V$5,$X$5,$Z$5,$AB$5,$AD$5),"⯆","-")</f>
        <v>-</v>
      </c>
      <c r="S3" s="22" t="str">
        <f>IF(T5=MIN($N$5,$P$5,$R$5,$T$5,$V$5,$X$5,$Z$5,$AB$5,$AD$5),"⯆","-")</f>
        <v>-</v>
      </c>
      <c r="U3" s="22" t="str">
        <f>IF(V5=MIN($N$5,$P$5,$R$5,$T$5,$V$5,$X$5,$Z$5,$AB$5,$AD$5),"⯆","-")</f>
        <v>-</v>
      </c>
      <c r="W3" s="22" t="str">
        <f>IF(X5=MIN($N$5,$P$5,$R$5,$T$5,$V$5,$X$5,$Z$5,$AB$5,$AD$5),"⯆","-")</f>
        <v>⯆</v>
      </c>
      <c r="Y3" s="22" t="str">
        <f>IF(Z5=MIN($N$5,$P$5,$R$5,$T$5,$V$5,$X$5,$Z$5,$AB$5,$AD$5),"⯆","-")</f>
        <v>-</v>
      </c>
      <c r="AA3" s="22" t="str">
        <f>IF(AB5=MIN($N$5,$P$5,$R$5,$T$5,$V$5,$X$5,$Z$5,$AB$5,$AD$5),"⯆","-")</f>
        <v>-</v>
      </c>
      <c r="AC3" s="22" t="str">
        <f>IF(AD5=MIN($N$5,$P$5,$R$5,$T$5,$V$5,$X$5,$Z$5,$AB$5,$AD$5),"⯆","-")</f>
        <v>-</v>
      </c>
    </row>
    <row r="4" spans="2:30" ht="30" customHeight="1" thickBot="1" x14ac:dyDescent="0.6">
      <c r="B4" s="60" t="s">
        <v>34</v>
      </c>
      <c r="C4" s="60">
        <v>2024</v>
      </c>
      <c r="D4" s="60">
        <v>2025</v>
      </c>
      <c r="E4" s="60">
        <v>2026</v>
      </c>
      <c r="F4" s="60" t="s">
        <v>160</v>
      </c>
      <c r="G4" s="60" t="s">
        <v>64</v>
      </c>
      <c r="H4" s="60" t="s">
        <v>5</v>
      </c>
      <c r="J4" s="60" t="s">
        <v>38</v>
      </c>
      <c r="K4" s="265" t="s">
        <v>39</v>
      </c>
      <c r="L4" s="266" t="s">
        <v>36</v>
      </c>
      <c r="M4" s="70" t="s">
        <v>40</v>
      </c>
      <c r="N4" s="66" t="s">
        <v>47</v>
      </c>
      <c r="O4" s="70" t="s">
        <v>41</v>
      </c>
      <c r="P4" s="66" t="s">
        <v>47</v>
      </c>
      <c r="Q4" s="70" t="s">
        <v>42</v>
      </c>
      <c r="R4" s="66" t="s">
        <v>47</v>
      </c>
      <c r="S4" s="70" t="s">
        <v>43</v>
      </c>
      <c r="T4" s="66" t="s">
        <v>47</v>
      </c>
      <c r="U4" s="70" t="s">
        <v>44</v>
      </c>
      <c r="V4" s="66" t="s">
        <v>47</v>
      </c>
      <c r="W4" s="70" t="s">
        <v>50</v>
      </c>
      <c r="X4" s="66" t="s">
        <v>47</v>
      </c>
      <c r="Y4" s="70" t="s">
        <v>49</v>
      </c>
      <c r="Z4" s="66" t="s">
        <v>47</v>
      </c>
      <c r="AA4" s="73" t="s">
        <v>45</v>
      </c>
      <c r="AB4" s="66" t="s">
        <v>47</v>
      </c>
      <c r="AC4" s="73" t="s">
        <v>46</v>
      </c>
      <c r="AD4" s="66" t="s">
        <v>47</v>
      </c>
    </row>
    <row r="5" spans="2:30" ht="15" customHeight="1" x14ac:dyDescent="0.4">
      <c r="B5" s="267" t="s">
        <v>30</v>
      </c>
      <c r="C5" s="268">
        <v>5.4050000000000001E-2</v>
      </c>
      <c r="D5" s="268">
        <v>5.058E-2</v>
      </c>
      <c r="E5" s="268">
        <v>4.8169999999999998E-2</v>
      </c>
      <c r="F5" s="268">
        <v>5.0020000000000002E-2</v>
      </c>
      <c r="G5" s="267" t="s">
        <v>31</v>
      </c>
      <c r="H5" s="269" t="s">
        <v>32</v>
      </c>
      <c r="J5" s="275"/>
      <c r="K5" s="276"/>
      <c r="L5" s="275"/>
      <c r="M5" s="278"/>
      <c r="N5" s="277">
        <f>AVERAGE(N9:N101)</f>
        <v>4.7044424763039314E-2</v>
      </c>
      <c r="O5" s="278"/>
      <c r="P5" s="277">
        <f>AVERAGE(P10:P101)</f>
        <v>4.3910308512075336E-2</v>
      </c>
      <c r="Q5" s="278"/>
      <c r="R5" s="277">
        <f>AVERAGE(R11:R101)</f>
        <v>4.4935063709928232E-2</v>
      </c>
      <c r="S5" s="278"/>
      <c r="T5" s="277">
        <f>AVERAGE(T13:T101)</f>
        <v>3.5955343126941458E-2</v>
      </c>
      <c r="U5" s="281"/>
      <c r="V5" s="277">
        <f>AVERAGE(V16:V101)</f>
        <v>2.8737148358928866E-2</v>
      </c>
      <c r="W5" s="278"/>
      <c r="X5" s="277">
        <f>AVERAGE(X21:X101)</f>
        <v>2.6004495360454415E-2</v>
      </c>
      <c r="Y5" s="281"/>
      <c r="Z5" s="277">
        <f>AVERAGE(Z21:Z101)</f>
        <v>2.6563254677623039E-2</v>
      </c>
      <c r="AA5" s="284"/>
      <c r="AB5" s="277">
        <f>AVERAGE(AB8:AB101)</f>
        <v>4.2504428790141824E-2</v>
      </c>
      <c r="AC5" s="281"/>
      <c r="AD5" s="277">
        <f>AVERAGE(AD8:AD101)</f>
        <v>4.532507414627069E-2</v>
      </c>
    </row>
    <row r="6" spans="2:30" ht="15" customHeight="1" x14ac:dyDescent="0.55000000000000004">
      <c r="B6" s="270" t="s">
        <v>33</v>
      </c>
      <c r="C6" s="67">
        <f>G37</f>
        <v>9.8685946491871609E-2</v>
      </c>
      <c r="D6" s="67">
        <f>G38</f>
        <v>9.6994787005006092E-2</v>
      </c>
      <c r="E6" s="67">
        <f>G39</f>
        <v>0.11002738735984406</v>
      </c>
      <c r="F6" s="67">
        <f>G40</f>
        <v>0.11212413454701896</v>
      </c>
      <c r="G6" s="270" t="s">
        <v>51</v>
      </c>
      <c r="H6" s="271" t="s">
        <v>48</v>
      </c>
      <c r="J6" s="285">
        <v>1928</v>
      </c>
      <c r="K6" s="286">
        <v>24.35</v>
      </c>
      <c r="L6" s="287" t="s">
        <v>37</v>
      </c>
      <c r="M6" s="79"/>
      <c r="N6" s="80"/>
      <c r="O6" s="79"/>
      <c r="P6" s="80"/>
      <c r="Q6" s="79"/>
      <c r="R6" s="80"/>
      <c r="S6" s="79"/>
      <c r="T6" s="80"/>
      <c r="U6" s="79"/>
      <c r="V6" s="80"/>
      <c r="W6" s="288"/>
      <c r="X6" s="80"/>
      <c r="Y6" s="288"/>
      <c r="Z6" s="80"/>
      <c r="AA6" s="289"/>
      <c r="AB6" s="80"/>
      <c r="AC6" s="289"/>
      <c r="AD6" s="80"/>
    </row>
    <row r="7" spans="2:30" ht="15" customHeight="1" x14ac:dyDescent="0.4">
      <c r="B7" s="270" t="s">
        <v>52</v>
      </c>
      <c r="C7" s="270">
        <v>1.41</v>
      </c>
      <c r="D7" s="270">
        <v>1.41</v>
      </c>
      <c r="E7" s="270">
        <v>1.41</v>
      </c>
      <c r="F7" s="270">
        <v>1.41</v>
      </c>
      <c r="G7" s="270" t="s">
        <v>56</v>
      </c>
      <c r="H7" s="271" t="s">
        <v>54</v>
      </c>
      <c r="J7" s="4">
        <v>1929</v>
      </c>
      <c r="K7" s="6">
        <v>21.45</v>
      </c>
      <c r="L7" s="9">
        <f t="shared" ref="L7:L70" si="0">(K7-K6)/K6</f>
        <v>-0.11909650924024649</v>
      </c>
      <c r="M7" s="279"/>
      <c r="O7" s="279"/>
      <c r="Q7" s="279"/>
      <c r="S7" s="279"/>
      <c r="U7" s="279"/>
      <c r="W7" s="282"/>
      <c r="Y7" s="282"/>
      <c r="AA7" s="283"/>
      <c r="AB7" s="25"/>
      <c r="AC7" s="283"/>
      <c r="AD7" s="25"/>
    </row>
    <row r="8" spans="2:30" ht="15" customHeight="1" x14ac:dyDescent="0.4">
      <c r="B8" s="270" t="s">
        <v>55</v>
      </c>
      <c r="C8" s="67">
        <f>21%+8.7%</f>
        <v>0.29699999999999999</v>
      </c>
      <c r="D8" s="67">
        <f>21%+8.7%</f>
        <v>0.29699999999999999</v>
      </c>
      <c r="E8" s="67">
        <f>21%+8.7%</f>
        <v>0.29699999999999999</v>
      </c>
      <c r="F8" s="67">
        <f>21%+8.7%</f>
        <v>0.29699999999999999</v>
      </c>
      <c r="G8" s="270" t="s">
        <v>176</v>
      </c>
      <c r="H8" s="271" t="s">
        <v>57</v>
      </c>
      <c r="J8" s="296">
        <v>1930</v>
      </c>
      <c r="K8" s="290">
        <v>15.34</v>
      </c>
      <c r="L8" s="291">
        <f>(K8-K7)/K7</f>
        <v>-0.28484848484848485</v>
      </c>
      <c r="M8" s="71"/>
      <c r="N8" s="68"/>
      <c r="O8" s="71"/>
      <c r="P8" s="68"/>
      <c r="Q8" s="71"/>
      <c r="R8" s="68"/>
      <c r="S8" s="71"/>
      <c r="T8" s="68"/>
      <c r="U8" s="71"/>
      <c r="V8" s="68"/>
      <c r="W8" s="292"/>
      <c r="X8" s="68"/>
      <c r="Y8" s="292"/>
      <c r="Z8" s="68"/>
      <c r="AA8" s="293">
        <f>L7</f>
        <v>-0.11909650924024649</v>
      </c>
      <c r="AB8" s="294">
        <f t="shared" ref="AB8:AB39" si="1">(AA8-$L8)^2</f>
        <v>2.747371741803404E-2</v>
      </c>
      <c r="AC8" s="293">
        <f>L7</f>
        <v>-0.11909650924024649</v>
      </c>
      <c r="AD8" s="294">
        <f t="shared" ref="AD8:AD39" si="2">(AC8-$L8)^2</f>
        <v>2.747371741803404E-2</v>
      </c>
    </row>
    <row r="9" spans="2:30" ht="15" customHeight="1" x14ac:dyDescent="0.4">
      <c r="B9" s="270" t="s">
        <v>59</v>
      </c>
      <c r="C9" s="67">
        <v>1</v>
      </c>
      <c r="D9" s="67">
        <v>1</v>
      </c>
      <c r="E9" s="67">
        <v>1</v>
      </c>
      <c r="F9" s="67">
        <v>1</v>
      </c>
      <c r="G9" s="270"/>
      <c r="H9" s="270"/>
      <c r="J9" s="4">
        <v>1931</v>
      </c>
      <c r="K9" s="6">
        <v>8.1199999999999992</v>
      </c>
      <c r="L9" s="9">
        <f t="shared" si="0"/>
        <v>-0.47066492829204698</v>
      </c>
      <c r="M9" s="280">
        <f t="shared" ref="M9:M40" si="3">AVERAGE(L6:L8)</f>
        <v>-0.20197249704436568</v>
      </c>
      <c r="N9" s="25">
        <f t="shared" ref="N9:N40" si="4">(M9-$L9)^2</f>
        <v>7.2195622609789928E-2</v>
      </c>
      <c r="O9" s="279"/>
      <c r="Q9" s="279"/>
      <c r="S9" s="279"/>
      <c r="U9" s="279"/>
      <c r="W9" s="282"/>
      <c r="Y9" s="282"/>
      <c r="AA9" s="283">
        <f t="shared" ref="AA9:AA40" si="5">0.3*L8+0.7*AA8</f>
        <v>-0.16882210192271799</v>
      </c>
      <c r="AB9" s="25">
        <f t="shared" si="1"/>
        <v>9.1109091830624905E-2</v>
      </c>
      <c r="AC9" s="283">
        <f t="shared" ref="AC9:AC40" si="6">0.4*L8+0.6*AC8</f>
        <v>-0.18539729948354183</v>
      </c>
      <c r="AD9" s="25">
        <f t="shared" si="2"/>
        <v>8.1377620046027069E-2</v>
      </c>
    </row>
    <row r="10" spans="2:30" ht="15" customHeight="1" x14ac:dyDescent="0.4">
      <c r="B10" s="270" t="s">
        <v>60</v>
      </c>
      <c r="C10" s="67">
        <v>0</v>
      </c>
      <c r="D10" s="67">
        <v>0</v>
      </c>
      <c r="E10" s="67">
        <v>0</v>
      </c>
      <c r="F10" s="67">
        <v>0</v>
      </c>
      <c r="G10" s="270"/>
      <c r="H10" s="270"/>
      <c r="J10" s="296">
        <v>1932</v>
      </c>
      <c r="K10" s="290">
        <v>6.89</v>
      </c>
      <c r="L10" s="291">
        <f t="shared" si="0"/>
        <v>-0.15147783251231522</v>
      </c>
      <c r="M10" s="295">
        <f t="shared" si="3"/>
        <v>-0.29153664079359282</v>
      </c>
      <c r="N10" s="294">
        <f t="shared" si="4"/>
        <v>1.9616469777171672E-2</v>
      </c>
      <c r="O10" s="295">
        <f t="shared" ref="O10:O41" si="7">AVERAGE(L6:L9)</f>
        <v>-0.29153664079359282</v>
      </c>
      <c r="P10" s="294">
        <f t="shared" ref="P10:P41" si="8">(O10-$L10)^2</f>
        <v>1.9616469777171672E-2</v>
      </c>
      <c r="Q10" s="71"/>
      <c r="R10" s="68"/>
      <c r="S10" s="71"/>
      <c r="T10" s="68"/>
      <c r="U10" s="71"/>
      <c r="V10" s="68"/>
      <c r="W10" s="292"/>
      <c r="X10" s="68"/>
      <c r="Y10" s="292"/>
      <c r="Z10" s="68"/>
      <c r="AA10" s="293">
        <f t="shared" si="5"/>
        <v>-0.25937494983351667</v>
      </c>
      <c r="AB10" s="294">
        <f t="shared" si="1"/>
        <v>1.1641787926225108E-2</v>
      </c>
      <c r="AC10" s="293">
        <f t="shared" si="6"/>
        <v>-0.29950435100694389</v>
      </c>
      <c r="AD10" s="294">
        <f t="shared" si="2"/>
        <v>2.1911850177640642E-2</v>
      </c>
    </row>
    <row r="11" spans="2:30" ht="15" customHeight="1" x14ac:dyDescent="0.4">
      <c r="B11" s="270" t="s">
        <v>53</v>
      </c>
      <c r="C11" s="270">
        <f>C7*(1+(1-C8)*C10/C9)</f>
        <v>1.41</v>
      </c>
      <c r="D11" s="270">
        <f t="shared" ref="D11:F11" si="9">D7*(1+(1-D8)*D10/D9)</f>
        <v>1.41</v>
      </c>
      <c r="E11" s="270">
        <f t="shared" si="9"/>
        <v>1.41</v>
      </c>
      <c r="F11" s="270">
        <f t="shared" si="9"/>
        <v>1.41</v>
      </c>
      <c r="G11" s="270"/>
      <c r="H11" s="270"/>
      <c r="J11" s="4">
        <v>1933</v>
      </c>
      <c r="K11" s="6">
        <v>10.1</v>
      </c>
      <c r="L11" s="9">
        <f t="shared" si="0"/>
        <v>0.4658925979680697</v>
      </c>
      <c r="M11" s="280">
        <f t="shared" si="3"/>
        <v>-0.30233041521761567</v>
      </c>
      <c r="N11" s="25">
        <f t="shared" si="4"/>
        <v>0.59016659798809368</v>
      </c>
      <c r="O11" s="280">
        <f t="shared" si="7"/>
        <v>-0.25652193872327339</v>
      </c>
      <c r="P11" s="25">
        <f t="shared" si="8"/>
        <v>0.52188276282296786</v>
      </c>
      <c r="Q11" s="280">
        <f t="shared" ref="Q11:Q42" si="10">AVERAGE(L6:L10)</f>
        <v>-0.25652193872327339</v>
      </c>
      <c r="R11" s="25">
        <f t="shared" ref="R11:R42" si="11">(Q11-$L11)^2</f>
        <v>0.52188276282296786</v>
      </c>
      <c r="S11" s="279"/>
      <c r="U11" s="279"/>
      <c r="W11" s="282"/>
      <c r="Y11" s="282"/>
      <c r="AA11" s="283">
        <f t="shared" si="5"/>
        <v>-0.22700581463715622</v>
      </c>
      <c r="AB11" s="25">
        <f t="shared" si="1"/>
        <v>0.48010821019084188</v>
      </c>
      <c r="AC11" s="283">
        <f t="shared" si="6"/>
        <v>-0.24029374360909245</v>
      </c>
      <c r="AD11" s="25">
        <f t="shared" si="2"/>
        <v>0.49869914903013624</v>
      </c>
    </row>
    <row r="12" spans="2:30" ht="15" customHeight="1" x14ac:dyDescent="0.4">
      <c r="B12" s="270" t="s">
        <v>63</v>
      </c>
      <c r="C12" s="67">
        <v>0.03</v>
      </c>
      <c r="D12" s="67">
        <v>0.03</v>
      </c>
      <c r="E12" s="67">
        <v>0.03</v>
      </c>
      <c r="F12" s="67">
        <v>0.03</v>
      </c>
      <c r="G12" s="270"/>
      <c r="H12" s="270"/>
      <c r="J12" s="296">
        <v>1934</v>
      </c>
      <c r="K12" s="290">
        <v>9.5</v>
      </c>
      <c r="L12" s="291">
        <f t="shared" si="0"/>
        <v>-5.9405940594059375E-2</v>
      </c>
      <c r="M12" s="295">
        <f t="shared" si="3"/>
        <v>-5.2083387612097486E-2</v>
      </c>
      <c r="N12" s="294">
        <f t="shared" si="4"/>
        <v>5.3619782173638964E-5</v>
      </c>
      <c r="O12" s="295">
        <f t="shared" si="7"/>
        <v>-0.11027466192119434</v>
      </c>
      <c r="P12" s="294">
        <f t="shared" si="8"/>
        <v>2.5876268094577157E-3</v>
      </c>
      <c r="Q12" s="295">
        <f t="shared" si="10"/>
        <v>-0.11203903138500478</v>
      </c>
      <c r="R12" s="294">
        <f t="shared" si="11"/>
        <v>2.7702422462079013E-3</v>
      </c>
      <c r="S12" s="71"/>
      <c r="T12" s="68"/>
      <c r="U12" s="71"/>
      <c r="V12" s="68"/>
      <c r="W12" s="292"/>
      <c r="X12" s="68"/>
      <c r="Y12" s="292"/>
      <c r="Z12" s="68"/>
      <c r="AA12" s="293">
        <f t="shared" si="5"/>
        <v>-1.9136290855588434E-2</v>
      </c>
      <c r="AB12" s="294">
        <f t="shared" si="1"/>
        <v>1.6216446900591329E-3</v>
      </c>
      <c r="AC12" s="293">
        <f t="shared" si="6"/>
        <v>4.2180793021772439E-2</v>
      </c>
      <c r="AD12" s="294">
        <f t="shared" si="2"/>
        <v>1.0319864446733974E-2</v>
      </c>
    </row>
    <row r="13" spans="2:30" ht="15" customHeight="1" x14ac:dyDescent="0.4">
      <c r="B13" s="270" t="s">
        <v>62</v>
      </c>
      <c r="C13" s="67">
        <v>0.02</v>
      </c>
      <c r="D13" s="67">
        <v>0.02</v>
      </c>
      <c r="E13" s="67">
        <v>0.02</v>
      </c>
      <c r="F13" s="67">
        <v>0.02</v>
      </c>
      <c r="G13" s="270"/>
      <c r="H13" s="270"/>
      <c r="J13" s="4">
        <v>1935</v>
      </c>
      <c r="K13" s="6">
        <v>13.43</v>
      </c>
      <c r="L13" s="9">
        <f t="shared" si="0"/>
        <v>0.41368421052631577</v>
      </c>
      <c r="M13" s="280">
        <f t="shared" si="3"/>
        <v>8.5002941620565028E-2</v>
      </c>
      <c r="N13" s="25">
        <f t="shared" si="4"/>
        <v>0.10803137652949442</v>
      </c>
      <c r="O13" s="280">
        <f t="shared" si="7"/>
        <v>-5.3914025857587956E-2</v>
      </c>
      <c r="P13" s="25">
        <f t="shared" si="8"/>
        <v>0.21864811066933712</v>
      </c>
      <c r="Q13" s="280">
        <f t="shared" si="10"/>
        <v>-0.10010091765576734</v>
      </c>
      <c r="R13" s="25">
        <f t="shared" si="11"/>
        <v>0.26397515794107956</v>
      </c>
      <c r="S13" s="280">
        <f t="shared" ref="S13:S44" si="12">AVERAGE(L6:L12)</f>
        <v>-0.10326684958651387</v>
      </c>
      <c r="T13" s="25">
        <f t="shared" ref="T13:T44" si="13">(S13-$L13)^2</f>
        <v>0.26723839855177844</v>
      </c>
      <c r="U13" s="279"/>
      <c r="W13" s="282"/>
      <c r="Y13" s="282"/>
      <c r="AA13" s="283">
        <f t="shared" si="5"/>
        <v>-3.1217185777129716E-2</v>
      </c>
      <c r="AB13" s="25">
        <f t="shared" si="1"/>
        <v>0.19793725243275548</v>
      </c>
      <c r="AC13" s="283">
        <f t="shared" si="6"/>
        <v>1.5460995754397119E-3</v>
      </c>
      <c r="AD13" s="25">
        <f t="shared" si="2"/>
        <v>0.16985782249815662</v>
      </c>
    </row>
    <row r="14" spans="2:30" ht="15" customHeight="1" x14ac:dyDescent="0.4">
      <c r="B14" s="270" t="s">
        <v>35</v>
      </c>
      <c r="C14" s="67">
        <f>C5+C11*(C6-C5)+C12+C13</f>
        <v>0.16698668455353896</v>
      </c>
      <c r="D14" s="67">
        <f t="shared" ref="D14:F14" si="14">D5+D11*(D6-D5)+D12+D13</f>
        <v>0.16602484967705858</v>
      </c>
      <c r="E14" s="67">
        <f t="shared" si="14"/>
        <v>0.18538891617738013</v>
      </c>
      <c r="F14" s="67">
        <f t="shared" si="14"/>
        <v>0.18758682971129673</v>
      </c>
      <c r="G14" s="270"/>
      <c r="H14" s="270"/>
      <c r="J14" s="296">
        <v>1936</v>
      </c>
      <c r="K14" s="290">
        <v>17.18</v>
      </c>
      <c r="L14" s="291">
        <f t="shared" si="0"/>
        <v>0.27922561429635145</v>
      </c>
      <c r="M14" s="295">
        <f t="shared" si="3"/>
        <v>0.27339028930010872</v>
      </c>
      <c r="N14" s="294">
        <f t="shared" si="4"/>
        <v>3.4051017811775217E-5</v>
      </c>
      <c r="O14" s="295">
        <f t="shared" si="7"/>
        <v>0.16717325884700271</v>
      </c>
      <c r="P14" s="294">
        <f t="shared" si="8"/>
        <v>1.2555730361747196E-2</v>
      </c>
      <c r="Q14" s="295">
        <f t="shared" si="10"/>
        <v>3.9605621419192785E-2</v>
      </c>
      <c r="R14" s="294">
        <f t="shared" si="11"/>
        <v>5.7417740986449577E-2</v>
      </c>
      <c r="S14" s="295">
        <f t="shared" si="12"/>
        <v>-2.9416698141823922E-2</v>
      </c>
      <c r="T14" s="294">
        <f t="shared" si="13"/>
        <v>9.5260077027184253E-2</v>
      </c>
      <c r="U14" s="71"/>
      <c r="V14" s="68"/>
      <c r="W14" s="292"/>
      <c r="X14" s="68"/>
      <c r="Y14" s="292"/>
      <c r="Z14" s="68"/>
      <c r="AA14" s="293">
        <f t="shared" si="5"/>
        <v>0.10225323311390391</v>
      </c>
      <c r="AB14" s="294">
        <f t="shared" si="1"/>
        <v>3.1319223701385512E-2</v>
      </c>
      <c r="AC14" s="293">
        <f t="shared" si="6"/>
        <v>0.16640134395579015</v>
      </c>
      <c r="AD14" s="294">
        <f t="shared" si="2"/>
        <v>1.2729315977880061E-2</v>
      </c>
    </row>
    <row r="15" spans="2:30" ht="15" customHeight="1" thickBot="1" x14ac:dyDescent="0.45">
      <c r="B15" s="272" t="s">
        <v>58</v>
      </c>
      <c r="C15" s="273">
        <v>0</v>
      </c>
      <c r="D15" s="273">
        <v>0</v>
      </c>
      <c r="E15" s="273">
        <v>0</v>
      </c>
      <c r="F15" s="273">
        <v>0</v>
      </c>
      <c r="G15" s="272"/>
      <c r="H15" s="272"/>
      <c r="J15" s="4">
        <v>1937</v>
      </c>
      <c r="K15" s="6">
        <v>10.55</v>
      </c>
      <c r="L15" s="9">
        <f t="shared" si="0"/>
        <v>-0.38591385331781136</v>
      </c>
      <c r="M15" s="280">
        <f t="shared" si="3"/>
        <v>0.21116796140953595</v>
      </c>
      <c r="N15" s="25">
        <f t="shared" si="4"/>
        <v>0.35650669347810232</v>
      </c>
      <c r="O15" s="280">
        <f t="shared" si="7"/>
        <v>0.27484912054916938</v>
      </c>
      <c r="P15" s="25">
        <f t="shared" si="8"/>
        <v>0.43660770763353618</v>
      </c>
      <c r="Q15" s="280">
        <f t="shared" si="10"/>
        <v>0.18958372993687247</v>
      </c>
      <c r="R15" s="25">
        <f t="shared" si="11"/>
        <v>0.33119746833198171</v>
      </c>
      <c r="S15" s="280">
        <f t="shared" si="12"/>
        <v>2.7486462363404358E-2</v>
      </c>
      <c r="T15" s="25">
        <f t="shared" si="13"/>
        <v>0.1708998210053288</v>
      </c>
      <c r="U15" s="279"/>
      <c r="W15" s="282"/>
      <c r="Y15" s="282"/>
      <c r="AA15" s="283">
        <f t="shared" si="5"/>
        <v>0.15534494746863817</v>
      </c>
      <c r="AB15" s="25">
        <f t="shared" si="1"/>
        <v>0.2929610894287854</v>
      </c>
      <c r="AC15" s="283">
        <f t="shared" si="6"/>
        <v>0.21153105209201467</v>
      </c>
      <c r="AD15" s="25">
        <f t="shared" si="2"/>
        <v>0.35694041500015605</v>
      </c>
    </row>
    <row r="16" spans="2:30" ht="15" customHeight="1" x14ac:dyDescent="0.4">
      <c r="B16" s="4" t="s">
        <v>61</v>
      </c>
      <c r="C16" s="26">
        <f>C9*C14+C10*C15*(1-C8)</f>
        <v>0.16698668455353896</v>
      </c>
      <c r="D16" s="26">
        <f>D9*D14+D10*D15*(1-D8)</f>
        <v>0.16602484967705858</v>
      </c>
      <c r="E16" s="26">
        <f>E9*E14+E10*E15*(1-E8)</f>
        <v>0.18538891617738013</v>
      </c>
      <c r="F16" s="26">
        <f>F9*F14+F10*F15*(1-F8)</f>
        <v>0.18758682971129673</v>
      </c>
      <c r="J16" s="296">
        <v>1938</v>
      </c>
      <c r="K16" s="290">
        <v>13.21</v>
      </c>
      <c r="L16" s="291">
        <f t="shared" si="0"/>
        <v>0.25213270142180094</v>
      </c>
      <c r="M16" s="295">
        <f t="shared" si="3"/>
        <v>0.10233199050161863</v>
      </c>
      <c r="N16" s="294">
        <f t="shared" si="4"/>
        <v>2.2440252992192031E-2</v>
      </c>
      <c r="O16" s="295">
        <f t="shared" si="7"/>
        <v>6.1897507727699114E-2</v>
      </c>
      <c r="P16" s="294">
        <f t="shared" si="8"/>
        <v>3.6189428919832442E-2</v>
      </c>
      <c r="Q16" s="295">
        <f t="shared" si="10"/>
        <v>0.14269652577577324</v>
      </c>
      <c r="R16" s="294">
        <f t="shared" si="11"/>
        <v>1.1976276540028226E-2</v>
      </c>
      <c r="S16" s="295">
        <f t="shared" si="12"/>
        <v>1.3048552582072001E-2</v>
      </c>
      <c r="T16" s="294">
        <f t="shared" si="13"/>
        <v>5.7161230226417663E-2</v>
      </c>
      <c r="U16" s="295">
        <f t="shared" ref="U16:U47" si="15">AVERAGE(L6:L15)</f>
        <v>-3.4733902890469709E-2</v>
      </c>
      <c r="V16" s="294">
        <f t="shared" ref="V16:V47" si="16">(U16-$L16)^2</f>
        <v>8.2292448669652837E-2</v>
      </c>
      <c r="W16" s="292"/>
      <c r="X16" s="294"/>
      <c r="Y16" s="292"/>
      <c r="Z16" s="294"/>
      <c r="AA16" s="293">
        <f t="shared" si="5"/>
        <v>-7.0326927672966916E-3</v>
      </c>
      <c r="AB16" s="294">
        <f t="shared" si="1"/>
        <v>6.716670154519036E-2</v>
      </c>
      <c r="AC16" s="293">
        <f t="shared" si="6"/>
        <v>-2.7446910071915742E-2</v>
      </c>
      <c r="AD16" s="294">
        <f t="shared" si="2"/>
        <v>7.8164759162977562E-2</v>
      </c>
    </row>
    <row r="17" spans="10:30" ht="15" customHeight="1" x14ac:dyDescent="0.4">
      <c r="J17" s="4">
        <v>1939</v>
      </c>
      <c r="K17" s="6">
        <v>12.49</v>
      </c>
      <c r="L17" s="9">
        <f t="shared" si="0"/>
        <v>-5.4504163512490579E-2</v>
      </c>
      <c r="M17" s="280">
        <f t="shared" si="3"/>
        <v>4.8481487466780347E-2</v>
      </c>
      <c r="N17" s="25">
        <f t="shared" si="4"/>
        <v>1.0606044307624206E-2</v>
      </c>
      <c r="O17" s="280">
        <f t="shared" si="7"/>
        <v>0.13978216823166423</v>
      </c>
      <c r="P17" s="25">
        <f t="shared" si="8"/>
        <v>3.7747178702599776E-2</v>
      </c>
      <c r="Q17" s="280">
        <f t="shared" si="10"/>
        <v>9.9944546466519485E-2</v>
      </c>
      <c r="R17" s="25">
        <f t="shared" si="11"/>
        <v>2.3854404014180361E-2</v>
      </c>
      <c r="S17" s="280">
        <f t="shared" si="12"/>
        <v>0.11630535682690743</v>
      </c>
      <c r="T17" s="25">
        <f t="shared" si="13"/>
        <v>2.917589223857522E-2</v>
      </c>
      <c r="U17" s="280">
        <f t="shared" si="15"/>
        <v>-6.0472424592426409E-3</v>
      </c>
      <c r="V17" s="25">
        <f t="shared" si="16"/>
        <v>2.3480731979607034E-3</v>
      </c>
      <c r="W17" s="282"/>
      <c r="X17" s="25"/>
      <c r="Y17" s="282"/>
      <c r="Z17" s="25"/>
      <c r="AA17" s="283">
        <f t="shared" si="5"/>
        <v>7.0716925489432592E-2</v>
      </c>
      <c r="AB17" s="25">
        <f t="shared" si="1"/>
        <v>1.5680321130827561E-2</v>
      </c>
      <c r="AC17" s="283">
        <f t="shared" si="6"/>
        <v>8.4384934525570943E-2</v>
      </c>
      <c r="AD17" s="25">
        <f t="shared" si="2"/>
        <v>1.9290181553826263E-2</v>
      </c>
    </row>
    <row r="18" spans="10:30" ht="15" customHeight="1" x14ac:dyDescent="0.4">
      <c r="J18" s="296">
        <v>1940</v>
      </c>
      <c r="K18" s="290">
        <v>10.58</v>
      </c>
      <c r="L18" s="291">
        <f t="shared" si="0"/>
        <v>-0.15292233787029624</v>
      </c>
      <c r="M18" s="295">
        <f t="shared" si="3"/>
        <v>-6.2761771802833669E-2</v>
      </c>
      <c r="N18" s="294">
        <f t="shared" si="4"/>
        <v>8.1289276736052837E-3</v>
      </c>
      <c r="O18" s="295">
        <f t="shared" si="7"/>
        <v>2.2735074721962616E-2</v>
      </c>
      <c r="P18" s="294">
        <f t="shared" si="8"/>
        <v>3.0855526598607064E-2</v>
      </c>
      <c r="Q18" s="295">
        <f t="shared" si="10"/>
        <v>0.10092490188283328</v>
      </c>
      <c r="R18" s="294">
        <f t="shared" si="11"/>
        <v>6.4438421130282808E-2</v>
      </c>
      <c r="S18" s="295">
        <f t="shared" si="12"/>
        <v>0.13015873811259665</v>
      </c>
      <c r="T18" s="294">
        <f t="shared" si="13"/>
        <v>8.0134895579632381E-2</v>
      </c>
      <c r="U18" s="295">
        <f t="shared" si="15"/>
        <v>4.1199211353295173E-4</v>
      </c>
      <c r="V18" s="294">
        <f t="shared" si="16"/>
        <v>2.3511416751589825E-2</v>
      </c>
      <c r="W18" s="292"/>
      <c r="X18" s="294"/>
      <c r="Y18" s="292"/>
      <c r="Z18" s="294"/>
      <c r="AA18" s="293">
        <f t="shared" si="5"/>
        <v>3.3150598788855637E-2</v>
      </c>
      <c r="AB18" s="294">
        <f t="shared" si="1"/>
        <v>3.4623137756960742E-2</v>
      </c>
      <c r="AC18" s="293">
        <f t="shared" si="6"/>
        <v>2.8829295310346333E-2</v>
      </c>
      <c r="AD18" s="294">
        <f t="shared" si="2"/>
        <v>3.303365616383086E-2</v>
      </c>
    </row>
    <row r="19" spans="10:30" ht="15" customHeight="1" x14ac:dyDescent="0.4">
      <c r="J19" s="4">
        <v>1941</v>
      </c>
      <c r="K19" s="6">
        <v>8.69</v>
      </c>
      <c r="L19" s="9">
        <f t="shared" si="0"/>
        <v>-0.17863894139886582</v>
      </c>
      <c r="M19" s="280">
        <f t="shared" si="3"/>
        <v>1.4902066679671375E-2</v>
      </c>
      <c r="N19" s="25">
        <f t="shared" si="4"/>
        <v>3.7458121808056397E-2</v>
      </c>
      <c r="O19" s="280">
        <f t="shared" si="7"/>
        <v>-8.5301913319699302E-2</v>
      </c>
      <c r="P19" s="25">
        <f t="shared" si="8"/>
        <v>8.7118008106511196E-3</v>
      </c>
      <c r="Q19" s="280">
        <f t="shared" si="10"/>
        <v>-1.2396407796489156E-2</v>
      </c>
      <c r="R19" s="25">
        <f t="shared" si="11"/>
        <v>2.7636579978537339E-2</v>
      </c>
      <c r="S19" s="280">
        <f t="shared" si="12"/>
        <v>4.1756604421401507E-2</v>
      </c>
      <c r="T19" s="25">
        <f t="shared" si="13"/>
        <v>4.8574196617413551E-2</v>
      </c>
      <c r="U19" s="280">
        <f t="shared" si="15"/>
        <v>1.360460681135181E-2</v>
      </c>
      <c r="V19" s="25">
        <f t="shared" si="16"/>
        <v>3.6957581828454274E-2</v>
      </c>
      <c r="W19" s="282"/>
      <c r="X19" s="25"/>
      <c r="Y19" s="282"/>
      <c r="Z19" s="25"/>
      <c r="AA19" s="283">
        <f t="shared" si="5"/>
        <v>-2.2671282208889927E-2</v>
      </c>
      <c r="AB19" s="25">
        <f t="shared" si="1"/>
        <v>2.4325910713200474E-2</v>
      </c>
      <c r="AC19" s="283">
        <f t="shared" si="6"/>
        <v>-4.3871357961910697E-2</v>
      </c>
      <c r="AD19" s="25">
        <f t="shared" si="2"/>
        <v>1.8162301545436663E-2</v>
      </c>
    </row>
    <row r="20" spans="10:30" ht="15" customHeight="1" x14ac:dyDescent="0.4">
      <c r="J20" s="296">
        <v>1942</v>
      </c>
      <c r="K20" s="290">
        <v>9.77</v>
      </c>
      <c r="L20" s="291">
        <f t="shared" si="0"/>
        <v>0.12428078250863063</v>
      </c>
      <c r="M20" s="295">
        <f t="shared" si="3"/>
        <v>-0.12868848092721755</v>
      </c>
      <c r="N20" s="294">
        <f t="shared" si="4"/>
        <v>6.3993448243275561E-2</v>
      </c>
      <c r="O20" s="295">
        <f t="shared" si="7"/>
        <v>-3.3483185339962925E-2</v>
      </c>
      <c r="P20" s="294">
        <f t="shared" si="8"/>
        <v>2.4889469551332064E-2</v>
      </c>
      <c r="Q20" s="295">
        <f t="shared" si="10"/>
        <v>-0.1039693189355326</v>
      </c>
      <c r="R20" s="294">
        <f t="shared" si="11"/>
        <v>5.2098108809270814E-2</v>
      </c>
      <c r="S20" s="295">
        <f t="shared" si="12"/>
        <v>2.4723318592143471E-2</v>
      </c>
      <c r="T20" s="294">
        <f t="shared" si="13"/>
        <v>9.9116886214826432E-3</v>
      </c>
      <c r="U20" s="295">
        <f t="shared" si="15"/>
        <v>4.2807205500669944E-2</v>
      </c>
      <c r="V20" s="294">
        <f t="shared" si="16"/>
        <v>6.6379437504720988E-3</v>
      </c>
      <c r="W20" s="292"/>
      <c r="X20" s="294"/>
      <c r="Y20" s="292"/>
      <c r="Z20" s="294"/>
      <c r="AA20" s="293">
        <f t="shared" si="5"/>
        <v>-6.9461579965882703E-2</v>
      </c>
      <c r="AB20" s="294">
        <f t="shared" si="1"/>
        <v>3.7536103017205703E-2</v>
      </c>
      <c r="AC20" s="293">
        <f t="shared" si="6"/>
        <v>-9.7778391336692749E-2</v>
      </c>
      <c r="AD20" s="294">
        <f t="shared" si="2"/>
        <v>4.9310276688867546E-2</v>
      </c>
    </row>
    <row r="21" spans="10:30" ht="15" customHeight="1" x14ac:dyDescent="0.4">
      <c r="J21" s="4">
        <v>1943</v>
      </c>
      <c r="K21" s="6">
        <v>11.67</v>
      </c>
      <c r="L21" s="9">
        <f t="shared" si="0"/>
        <v>0.19447287615148418</v>
      </c>
      <c r="M21" s="280">
        <f t="shared" si="3"/>
        <v>-6.9093498920177146E-2</v>
      </c>
      <c r="N21" s="25">
        <f t="shared" si="4"/>
        <v>6.9467234068415651E-2</v>
      </c>
      <c r="O21" s="280">
        <f t="shared" si="7"/>
        <v>-6.5446165068255513E-2</v>
      </c>
      <c r="P21" s="25">
        <f t="shared" si="8"/>
        <v>6.7557907988588739E-2</v>
      </c>
      <c r="Q21" s="280">
        <f t="shared" si="10"/>
        <v>-1.9303917702442135E-3</v>
      </c>
      <c r="R21" s="25">
        <f t="shared" si="11"/>
        <v>3.8574243650334218E-2</v>
      </c>
      <c r="S21" s="280">
        <f t="shared" si="12"/>
        <v>-1.6620028267525854E-2</v>
      </c>
      <c r="T21" s="25">
        <f t="shared" si="13"/>
        <v>4.4560214296053301E-2</v>
      </c>
      <c r="U21" s="280">
        <f t="shared" si="15"/>
        <v>7.0383067002764518E-2</v>
      </c>
      <c r="V21" s="25">
        <f t="shared" si="16"/>
        <v>1.5398280734565669E-2</v>
      </c>
      <c r="W21" s="283">
        <f t="shared" ref="W21:W52" si="17">AVERAGE(L7:L21)</f>
        <v>-8.5189472475976184E-3</v>
      </c>
      <c r="X21" s="25">
        <f t="shared" ref="X21:X52" si="18">(W21-$L21)^2</f>
        <v>4.1205680366884004E-2</v>
      </c>
      <c r="Y21" s="282"/>
      <c r="Z21" s="25"/>
      <c r="AA21" s="283">
        <f t="shared" si="5"/>
        <v>-1.1338871223528703E-2</v>
      </c>
      <c r="AB21" s="25">
        <f t="shared" si="1"/>
        <v>4.2358475357556116E-2</v>
      </c>
      <c r="AC21" s="283">
        <f t="shared" si="6"/>
        <v>-8.9547217985633948E-3</v>
      </c>
      <c r="AD21" s="25">
        <f t="shared" si="2"/>
        <v>4.1382787607726193E-2</v>
      </c>
    </row>
    <row r="22" spans="10:30" ht="15" customHeight="1" x14ac:dyDescent="0.4">
      <c r="J22" s="296">
        <v>1944</v>
      </c>
      <c r="K22" s="290">
        <v>13.28</v>
      </c>
      <c r="L22" s="291">
        <f t="shared" si="0"/>
        <v>0.13796058269065975</v>
      </c>
      <c r="M22" s="295">
        <f t="shared" si="3"/>
        <v>4.6704905753749658E-2</v>
      </c>
      <c r="N22" s="294">
        <f t="shared" si="4"/>
        <v>8.3275985732137025E-3</v>
      </c>
      <c r="O22" s="295">
        <f t="shared" si="7"/>
        <v>-3.2019051522618192E-3</v>
      </c>
      <c r="P22" s="294">
        <f t="shared" si="8"/>
        <v>1.992684797400298E-2</v>
      </c>
      <c r="Q22" s="295">
        <f t="shared" si="10"/>
        <v>-1.3462356824307575E-2</v>
      </c>
      <c r="R22" s="294">
        <f t="shared" si="11"/>
        <v>2.2928906611353453E-2</v>
      </c>
      <c r="S22" s="295">
        <f t="shared" si="12"/>
        <v>-2.8727562288221178E-2</v>
      </c>
      <c r="T22" s="294">
        <f t="shared" si="13"/>
        <v>2.7784937676500428E-2</v>
      </c>
      <c r="U22" s="295">
        <f t="shared" si="15"/>
        <v>4.3241094821105955E-2</v>
      </c>
      <c r="V22" s="294">
        <f t="shared" si="16"/>
        <v>8.9717813822705484E-3</v>
      </c>
      <c r="W22" s="293">
        <f t="shared" si="17"/>
        <v>8.6181922144627984E-3</v>
      </c>
      <c r="X22" s="294">
        <f t="shared" si="18"/>
        <v>1.6729453974097003E-2</v>
      </c>
      <c r="Y22" s="292"/>
      <c r="Z22" s="294"/>
      <c r="AA22" s="293">
        <f t="shared" si="5"/>
        <v>5.040465298897516E-2</v>
      </c>
      <c r="AB22" s="294">
        <f t="shared" si="1"/>
        <v>7.6660408259263341E-3</v>
      </c>
      <c r="AC22" s="293">
        <f t="shared" si="6"/>
        <v>7.2416317381455639E-2</v>
      </c>
      <c r="AD22" s="294">
        <f t="shared" si="2"/>
        <v>4.2960507149233376E-3</v>
      </c>
    </row>
    <row r="23" spans="10:30" ht="15" customHeight="1" x14ac:dyDescent="0.4">
      <c r="J23" s="4">
        <v>1945</v>
      </c>
      <c r="K23" s="6">
        <v>17.36</v>
      </c>
      <c r="L23" s="9">
        <f t="shared" si="0"/>
        <v>0.30722891566265065</v>
      </c>
      <c r="M23" s="280">
        <f t="shared" si="3"/>
        <v>0.15223808045025819</v>
      </c>
      <c r="N23" s="25">
        <f t="shared" si="4"/>
        <v>2.4022158999834994E-2</v>
      </c>
      <c r="O23" s="280">
        <f t="shared" si="7"/>
        <v>6.9518824987977179E-2</v>
      </c>
      <c r="P23" s="25">
        <f t="shared" si="8"/>
        <v>5.6506087208561484E-2</v>
      </c>
      <c r="Q23" s="280">
        <f t="shared" si="10"/>
        <v>2.5030592416322495E-2</v>
      </c>
      <c r="R23" s="25">
        <f t="shared" si="11"/>
        <v>7.9635893643039107E-2</v>
      </c>
      <c r="S23" s="280">
        <f t="shared" si="12"/>
        <v>4.6111642855846124E-2</v>
      </c>
      <c r="T23" s="25">
        <f t="shared" si="13"/>
        <v>6.8182230158063184E-2</v>
      </c>
      <c r="U23" s="280">
        <f t="shared" si="15"/>
        <v>6.2977747149577892E-2</v>
      </c>
      <c r="V23" s="25">
        <f t="shared" si="16"/>
        <v>5.9658633320001472E-2</v>
      </c>
      <c r="W23" s="283">
        <f t="shared" si="17"/>
        <v>4.809001891520516E-2</v>
      </c>
      <c r="X23" s="25">
        <f t="shared" si="18"/>
        <v>6.7152967807483227E-2</v>
      </c>
      <c r="Y23" s="282"/>
      <c r="Z23" s="25"/>
      <c r="AA23" s="283">
        <f t="shared" si="5"/>
        <v>7.667143189948053E-2</v>
      </c>
      <c r="AB23" s="25">
        <f t="shared" si="1"/>
        <v>5.3156753319204456E-2</v>
      </c>
      <c r="AC23" s="283">
        <f t="shared" si="6"/>
        <v>9.863402350513728E-2</v>
      </c>
      <c r="AD23" s="25">
        <f t="shared" si="2"/>
        <v>4.3511829034204634E-2</v>
      </c>
    </row>
    <row r="24" spans="10:30" ht="15" customHeight="1" x14ac:dyDescent="0.4">
      <c r="J24" s="296">
        <v>1946</v>
      </c>
      <c r="K24" s="290">
        <v>15.3</v>
      </c>
      <c r="L24" s="291">
        <f t="shared" si="0"/>
        <v>-0.11866359447004601</v>
      </c>
      <c r="M24" s="295">
        <f t="shared" si="3"/>
        <v>0.2132207915015982</v>
      </c>
      <c r="N24" s="294">
        <f t="shared" si="4"/>
        <v>0.11014724565177531</v>
      </c>
      <c r="O24" s="295">
        <f t="shared" si="7"/>
        <v>0.1909857892533563</v>
      </c>
      <c r="P24" s="294">
        <f t="shared" si="8"/>
        <v>9.5882740840282865E-2</v>
      </c>
      <c r="Q24" s="295">
        <f t="shared" si="10"/>
        <v>0.11706084312291187</v>
      </c>
      <c r="R24" s="294">
        <f t="shared" si="11"/>
        <v>5.5566010478516295E-2</v>
      </c>
      <c r="S24" s="295">
        <f t="shared" si="12"/>
        <v>5.3982530604538934E-2</v>
      </c>
      <c r="T24" s="294">
        <f t="shared" si="13"/>
        <v>2.9806684503269225E-2</v>
      </c>
      <c r="U24" s="295">
        <f t="shared" si="15"/>
        <v>5.2332217663211368E-2</v>
      </c>
      <c r="V24" s="294">
        <f t="shared" si="16"/>
        <v>2.923956776711225E-2</v>
      </c>
      <c r="W24" s="293">
        <f t="shared" si="17"/>
        <v>7.1556774503338569E-2</v>
      </c>
      <c r="X24" s="294">
        <f t="shared" si="18"/>
        <v>3.6183788772370565E-2</v>
      </c>
      <c r="Y24" s="292"/>
      <c r="Z24" s="294"/>
      <c r="AA24" s="293">
        <f t="shared" si="5"/>
        <v>0.14583867702843156</v>
      </c>
      <c r="AB24" s="294">
        <f t="shared" si="1"/>
        <v>6.996145162785436E-2</v>
      </c>
      <c r="AC24" s="293">
        <f t="shared" si="6"/>
        <v>0.18207198036814262</v>
      </c>
      <c r="AD24" s="294">
        <f t="shared" si="2"/>
        <v>9.0441885973255753E-2</v>
      </c>
    </row>
    <row r="25" spans="10:30" ht="15" customHeight="1" x14ac:dyDescent="0.4">
      <c r="J25" s="4">
        <v>1947</v>
      </c>
      <c r="K25" s="6">
        <v>15.3</v>
      </c>
      <c r="L25" s="9">
        <f t="shared" si="0"/>
        <v>0</v>
      </c>
      <c r="M25" s="280">
        <f t="shared" si="3"/>
        <v>0.10884196796108814</v>
      </c>
      <c r="N25" s="25">
        <f t="shared" si="4"/>
        <v>1.1846573989642537E-2</v>
      </c>
      <c r="O25" s="280">
        <f t="shared" si="7"/>
        <v>0.13024969500868713</v>
      </c>
      <c r="P25" s="25">
        <f t="shared" si="8"/>
        <v>1.6964983049856018E-2</v>
      </c>
      <c r="Q25" s="280">
        <f t="shared" si="10"/>
        <v>0.12905591250867582</v>
      </c>
      <c r="R25" s="25">
        <f t="shared" si="11"/>
        <v>1.6655428553446986E-2</v>
      </c>
      <c r="S25" s="280">
        <f t="shared" si="12"/>
        <v>4.4816897610602445E-2</v>
      </c>
      <c r="T25" s="25">
        <f t="shared" si="13"/>
        <v>2.008554311439223E-3</v>
      </c>
      <c r="U25" s="280">
        <f t="shared" si="15"/>
        <v>1.2543296786571614E-2</v>
      </c>
      <c r="V25" s="25">
        <f t="shared" si="16"/>
        <v>1.5733429427601777E-4</v>
      </c>
      <c r="W25" s="283">
        <f t="shared" si="17"/>
        <v>8.1655296670826244E-2</v>
      </c>
      <c r="X25" s="25">
        <f t="shared" si="18"/>
        <v>6.6675874744006472E-3</v>
      </c>
      <c r="Y25" s="282"/>
      <c r="Z25" s="25"/>
      <c r="AA25" s="283">
        <f t="shared" si="5"/>
        <v>6.6487995578888293E-2</v>
      </c>
      <c r="AB25" s="25">
        <f t="shared" si="1"/>
        <v>4.4206535560982691E-3</v>
      </c>
      <c r="AC25" s="283">
        <f t="shared" si="6"/>
        <v>6.1777750432867158E-2</v>
      </c>
      <c r="AD25" s="25">
        <f t="shared" si="2"/>
        <v>3.8164904485456183E-3</v>
      </c>
    </row>
    <row r="26" spans="10:30" ht="15" customHeight="1" x14ac:dyDescent="0.4">
      <c r="J26" s="296">
        <v>1948</v>
      </c>
      <c r="K26" s="290">
        <v>15.2</v>
      </c>
      <c r="L26" s="291">
        <f t="shared" si="0"/>
        <v>-6.5359477124183937E-3</v>
      </c>
      <c r="M26" s="295">
        <f t="shared" si="3"/>
        <v>6.285510706420154E-2</v>
      </c>
      <c r="N26" s="294">
        <f t="shared" si="4"/>
        <v>4.8151184830118677E-3</v>
      </c>
      <c r="O26" s="295">
        <f t="shared" si="7"/>
        <v>8.1631475970816103E-2</v>
      </c>
      <c r="P26" s="294">
        <f t="shared" si="8"/>
        <v>7.773494598938978E-3</v>
      </c>
      <c r="Q26" s="295">
        <f t="shared" si="10"/>
        <v>0.10419975600694971</v>
      </c>
      <c r="R26" s="294">
        <f t="shared" si="11"/>
        <v>1.2262396078223674E-2</v>
      </c>
      <c r="S26" s="295">
        <f t="shared" si="12"/>
        <v>6.6662945877787622E-2</v>
      </c>
      <c r="T26" s="294">
        <f t="shared" si="13"/>
        <v>5.3580780228303024E-3</v>
      </c>
      <c r="U26" s="295">
        <f t="shared" si="15"/>
        <v>5.1134682118352745E-2</v>
      </c>
      <c r="V26" s="294">
        <f t="shared" si="16"/>
        <v>3.3259015450778301E-3</v>
      </c>
      <c r="W26" s="293">
        <f t="shared" si="17"/>
        <v>5.016006029212703E-2</v>
      </c>
      <c r="X26" s="294">
        <f t="shared" si="18"/>
        <v>3.214437323651479E-3</v>
      </c>
      <c r="Y26" s="293">
        <f t="shared" ref="Y26:Y57" si="19">AVERAGE(L7:L26)</f>
        <v>9.6102873728440858E-3</v>
      </c>
      <c r="Z26" s="294">
        <f t="shared" ref="Z26:Z57" si="20">(Y26-$L26)^2</f>
        <v>2.6070090742856105E-4</v>
      </c>
      <c r="AA26" s="293">
        <f t="shared" si="5"/>
        <v>4.6541596905221805E-2</v>
      </c>
      <c r="AB26" s="294">
        <f t="shared" si="1"/>
        <v>2.817225742637586E-3</v>
      </c>
      <c r="AC26" s="293">
        <f t="shared" si="6"/>
        <v>3.7066650259720293E-2</v>
      </c>
      <c r="AD26" s="294">
        <f t="shared" si="2"/>
        <v>1.9011865499199529E-3</v>
      </c>
    </row>
    <row r="27" spans="10:30" ht="15" customHeight="1" x14ac:dyDescent="0.4">
      <c r="J27" s="4">
        <v>1949</v>
      </c>
      <c r="K27" s="6">
        <v>16.760000000000002</v>
      </c>
      <c r="L27" s="9">
        <f t="shared" si="0"/>
        <v>0.10263157894736857</v>
      </c>
      <c r="M27" s="280">
        <f t="shared" si="3"/>
        <v>-4.1733180727488134E-2</v>
      </c>
      <c r="N27" s="25">
        <f t="shared" si="4"/>
        <v>2.0841183835979132E-2</v>
      </c>
      <c r="O27" s="280">
        <f t="shared" si="7"/>
        <v>4.5507343370046562E-2</v>
      </c>
      <c r="P27" s="25">
        <f t="shared" si="8"/>
        <v>3.263178290293382E-3</v>
      </c>
      <c r="Q27" s="280">
        <f t="shared" si="10"/>
        <v>6.3997991234169202E-2</v>
      </c>
      <c r="R27" s="25">
        <f t="shared" si="11"/>
        <v>1.4925540995934694E-3</v>
      </c>
      <c r="S27" s="280">
        <f t="shared" si="12"/>
        <v>9.1249087832994388E-2</v>
      </c>
      <c r="T27" s="25">
        <f t="shared" si="13"/>
        <v>1.2956110396880729E-4</v>
      </c>
      <c r="U27" s="280">
        <f t="shared" si="15"/>
        <v>2.526781720493081E-2</v>
      </c>
      <c r="V27" s="25">
        <f t="shared" si="16"/>
        <v>5.9851516309406775E-3</v>
      </c>
      <c r="W27" s="283">
        <f t="shared" si="17"/>
        <v>6.0962561594888907E-2</v>
      </c>
      <c r="X27" s="25">
        <f t="shared" si="18"/>
        <v>1.7363070071212516E-3</v>
      </c>
      <c r="Y27" s="283">
        <f t="shared" si="19"/>
        <v>2.0696691782224837E-2</v>
      </c>
      <c r="Z27" s="25">
        <f t="shared" si="20"/>
        <v>6.7133257347648367E-3</v>
      </c>
      <c r="AA27" s="283">
        <f t="shared" si="5"/>
        <v>3.0618333519929743E-2</v>
      </c>
      <c r="AB27" s="25">
        <f t="shared" si="1"/>
        <v>5.1859075169925408E-3</v>
      </c>
      <c r="AC27" s="283">
        <f t="shared" si="6"/>
        <v>1.9625611070864815E-2</v>
      </c>
      <c r="AD27" s="25">
        <f t="shared" si="2"/>
        <v>6.8899907031151741E-3</v>
      </c>
    </row>
    <row r="28" spans="10:30" ht="15" customHeight="1" x14ac:dyDescent="0.4">
      <c r="J28" s="296">
        <v>1950</v>
      </c>
      <c r="K28" s="290">
        <v>20.41</v>
      </c>
      <c r="L28" s="291">
        <f t="shared" si="0"/>
        <v>0.21778042959427196</v>
      </c>
      <c r="M28" s="295">
        <f t="shared" si="3"/>
        <v>3.2031877078316728E-2</v>
      </c>
      <c r="N28" s="294">
        <f t="shared" si="4"/>
        <v>3.4502524761772582E-2</v>
      </c>
      <c r="O28" s="295">
        <f t="shared" si="7"/>
        <v>-5.641990808773957E-3</v>
      </c>
      <c r="P28" s="294">
        <f t="shared" si="8"/>
        <v>4.9917577938755384E-2</v>
      </c>
      <c r="Q28" s="295">
        <f t="shared" si="10"/>
        <v>5.6932190485510972E-2</v>
      </c>
      <c r="R28" s="294">
        <f t="shared" si="11"/>
        <v>2.5872156024389154E-2</v>
      </c>
      <c r="S28" s="295">
        <f t="shared" si="12"/>
        <v>8.8156344467099829E-2</v>
      </c>
      <c r="T28" s="294">
        <f t="shared" si="13"/>
        <v>1.6802403445056367E-2</v>
      </c>
      <c r="U28" s="295">
        <f t="shared" si="15"/>
        <v>4.0981391450916733E-2</v>
      </c>
      <c r="V28" s="294">
        <f t="shared" si="16"/>
        <v>3.1257899888415583E-2</v>
      </c>
      <c r="W28" s="293">
        <f t="shared" si="17"/>
        <v>4.7902309532752652E-2</v>
      </c>
      <c r="X28" s="294">
        <f t="shared" si="18"/>
        <v>2.8858575675635968E-2</v>
      </c>
      <c r="Y28" s="293">
        <f t="shared" si="19"/>
        <v>4.5828137504362675E-2</v>
      </c>
      <c r="Z28" s="294">
        <f t="shared" si="20"/>
        <v>2.9567590754973477E-2</v>
      </c>
      <c r="AA28" s="293">
        <f t="shared" si="5"/>
        <v>5.2222307148161388E-2</v>
      </c>
      <c r="AB28" s="294">
        <f t="shared" si="1"/>
        <v>2.7409491907881341E-2</v>
      </c>
      <c r="AC28" s="293">
        <f t="shared" si="6"/>
        <v>5.2827998221466319E-2</v>
      </c>
      <c r="AD28" s="294">
        <f t="shared" si="2"/>
        <v>2.7209304615800151E-2</v>
      </c>
    </row>
    <row r="29" spans="10:30" ht="15" customHeight="1" x14ac:dyDescent="0.4">
      <c r="J29" s="4">
        <v>1951</v>
      </c>
      <c r="K29" s="6">
        <v>23.77</v>
      </c>
      <c r="L29" s="9">
        <f t="shared" si="0"/>
        <v>0.16462518373346396</v>
      </c>
      <c r="M29" s="280">
        <f t="shared" si="3"/>
        <v>0.10462535360974072</v>
      </c>
      <c r="N29" s="25">
        <f t="shared" si="4"/>
        <v>3.599979614875647E-3</v>
      </c>
      <c r="O29" s="280">
        <f t="shared" si="7"/>
        <v>7.8469015207305537E-2</v>
      </c>
      <c r="P29" s="25">
        <f t="shared" si="8"/>
        <v>7.4228853751078117E-3</v>
      </c>
      <c r="Q29" s="280">
        <f t="shared" si="10"/>
        <v>3.9042493271835225E-2</v>
      </c>
      <c r="R29" s="25">
        <f t="shared" si="11"/>
        <v>1.5771012143581255E-2</v>
      </c>
      <c r="S29" s="280">
        <f t="shared" si="12"/>
        <v>9.1485994958926647E-2</v>
      </c>
      <c r="T29" s="25">
        <f t="shared" si="13"/>
        <v>5.3493409345974057E-3</v>
      </c>
      <c r="U29" s="280">
        <f t="shared" si="15"/>
        <v>7.8051668197373553E-2</v>
      </c>
      <c r="V29" s="25">
        <f t="shared" si="16"/>
        <v>7.4949735922776881E-3</v>
      </c>
      <c r="W29" s="283">
        <f t="shared" si="17"/>
        <v>4.0262280828560142E-2</v>
      </c>
      <c r="X29" s="25">
        <f t="shared" si="18"/>
        <v>1.5466131618934533E-2</v>
      </c>
      <c r="Y29" s="283">
        <f t="shared" si="19"/>
        <v>7.7592643105638237E-2</v>
      </c>
      <c r="Z29" s="25">
        <f t="shared" si="20"/>
        <v>7.5746631281341358E-3</v>
      </c>
      <c r="AA29" s="283">
        <f t="shared" si="5"/>
        <v>0.10188974388199457</v>
      </c>
      <c r="AB29" s="25">
        <f t="shared" si="1"/>
        <v>3.9357354133573346E-3</v>
      </c>
      <c r="AC29" s="283">
        <f t="shared" si="6"/>
        <v>0.11880897077058858</v>
      </c>
      <c r="AD29" s="25">
        <f t="shared" si="2"/>
        <v>2.0991253702595503E-3</v>
      </c>
    </row>
    <row r="30" spans="10:30" ht="15" customHeight="1" x14ac:dyDescent="0.4">
      <c r="J30" s="296">
        <v>1952</v>
      </c>
      <c r="K30" s="290">
        <v>26.57</v>
      </c>
      <c r="L30" s="291">
        <f t="shared" si="0"/>
        <v>0.1177955405973917</v>
      </c>
      <c r="M30" s="295">
        <f t="shared" si="3"/>
        <v>0.16167906409170149</v>
      </c>
      <c r="N30" s="294">
        <f t="shared" si="4"/>
        <v>1.9257636342756399E-3</v>
      </c>
      <c r="O30" s="295">
        <f t="shared" si="7"/>
        <v>0.11962531114067153</v>
      </c>
      <c r="P30" s="294">
        <f t="shared" si="8"/>
        <v>3.3480602410545725E-6</v>
      </c>
      <c r="Q30" s="295">
        <f t="shared" si="10"/>
        <v>9.5700248912537228E-2</v>
      </c>
      <c r="R30" s="294">
        <f t="shared" si="11"/>
        <v>4.8820191463879901E-4</v>
      </c>
      <c r="S30" s="295">
        <f t="shared" si="12"/>
        <v>9.5295223679327259E-2</v>
      </c>
      <c r="T30" s="294">
        <f t="shared" si="13"/>
        <v>5.062642614133367E-4</v>
      </c>
      <c r="U30" s="295">
        <f t="shared" si="15"/>
        <v>0.11237808071060654</v>
      </c>
      <c r="V30" s="294">
        <f t="shared" si="16"/>
        <v>2.9348871624926265E-5</v>
      </c>
      <c r="W30" s="293">
        <f t="shared" si="17"/>
        <v>7.3842907089573681E-2</v>
      </c>
      <c r="X30" s="294">
        <f t="shared" si="18"/>
        <v>1.9318339922725668E-3</v>
      </c>
      <c r="Y30" s="293">
        <f t="shared" si="19"/>
        <v>9.1056311761123582E-2</v>
      </c>
      <c r="Z30" s="294">
        <f t="shared" si="20"/>
        <v>7.1498635875831226E-4</v>
      </c>
      <c r="AA30" s="293">
        <f t="shared" si="5"/>
        <v>0.12071037583743538</v>
      </c>
      <c r="AB30" s="294">
        <f t="shared" si="1"/>
        <v>8.4962644766005199E-6</v>
      </c>
      <c r="AC30" s="293">
        <f t="shared" si="6"/>
        <v>0.13713545595573873</v>
      </c>
      <c r="AD30" s="294">
        <f t="shared" si="2"/>
        <v>3.740323260680274E-4</v>
      </c>
    </row>
    <row r="31" spans="10:30" ht="15" customHeight="1" x14ac:dyDescent="0.4">
      <c r="J31" s="4">
        <v>1953</v>
      </c>
      <c r="K31" s="6">
        <v>24.81</v>
      </c>
      <c r="L31" s="9">
        <f t="shared" si="0"/>
        <v>-6.6240120436582672E-2</v>
      </c>
      <c r="M31" s="280">
        <f t="shared" si="3"/>
        <v>0.16673371797504255</v>
      </c>
      <c r="N31" s="25">
        <f t="shared" si="4"/>
        <v>5.4276809384246061E-2</v>
      </c>
      <c r="O31" s="280">
        <f t="shared" si="7"/>
        <v>0.15070818321812404</v>
      </c>
      <c r="P31" s="25">
        <f t="shared" si="8"/>
        <v>4.7066566458654834E-2</v>
      </c>
      <c r="Q31" s="280">
        <f t="shared" si="10"/>
        <v>0.11925935703201555</v>
      </c>
      <c r="R31" s="25">
        <f t="shared" si="11"/>
        <v>3.4410056141122983E-2</v>
      </c>
      <c r="S31" s="280">
        <f t="shared" si="12"/>
        <v>6.8233312955718842E-2</v>
      </c>
      <c r="T31" s="25">
        <f t="shared" si="13"/>
        <v>1.8083104288313747E-2</v>
      </c>
      <c r="U31" s="280">
        <f t="shared" si="15"/>
        <v>0.11172955651948265</v>
      </c>
      <c r="V31" s="25">
        <f t="shared" si="16"/>
        <v>3.1673205915846242E-2</v>
      </c>
      <c r="W31" s="283">
        <f t="shared" si="17"/>
        <v>5.261805229901477E-2</v>
      </c>
      <c r="X31" s="25">
        <f t="shared" si="18"/>
        <v>1.4127265226045118E-2</v>
      </c>
      <c r="Y31" s="283">
        <f t="shared" si="19"/>
        <v>6.4449675840890938E-2</v>
      </c>
      <c r="Z31" s="25">
        <f t="shared" si="20"/>
        <v>1.707982285104756E-2</v>
      </c>
      <c r="AA31" s="283">
        <f t="shared" si="5"/>
        <v>0.11983592526542226</v>
      </c>
      <c r="AB31" s="25">
        <f t="shared" si="1"/>
        <v>3.4624294784094622E-2</v>
      </c>
      <c r="AC31" s="283">
        <f t="shared" si="6"/>
        <v>0.1293994898123999</v>
      </c>
      <c r="AD31" s="25">
        <f t="shared" si="2"/>
        <v>3.8274857098373812E-2</v>
      </c>
    </row>
    <row r="32" spans="10:30" ht="15" customHeight="1" x14ac:dyDescent="0.4">
      <c r="J32" s="296">
        <v>1954</v>
      </c>
      <c r="K32" s="290">
        <v>35.979999999999997</v>
      </c>
      <c r="L32" s="291">
        <f t="shared" si="0"/>
        <v>0.45022168480451424</v>
      </c>
      <c r="M32" s="295">
        <f t="shared" si="3"/>
        <v>7.2060201298090987E-2</v>
      </c>
      <c r="N32" s="294">
        <f t="shared" si="4"/>
        <v>0.14300610760777882</v>
      </c>
      <c r="O32" s="295">
        <f t="shared" si="7"/>
        <v>0.10849025837213624</v>
      </c>
      <c r="P32" s="294">
        <f t="shared" si="8"/>
        <v>0.11678036781150776</v>
      </c>
      <c r="Q32" s="295">
        <f t="shared" si="10"/>
        <v>0.1073185224871827</v>
      </c>
      <c r="R32" s="294">
        <f t="shared" si="11"/>
        <v>0.11758257872722622</v>
      </c>
      <c r="S32" s="295">
        <f t="shared" si="12"/>
        <v>7.5722380674785011E-2</v>
      </c>
      <c r="T32" s="294">
        <f t="shared" si="13"/>
        <v>0.14024972879365141</v>
      </c>
      <c r="U32" s="295">
        <f t="shared" si="15"/>
        <v>8.5658256860675963E-2</v>
      </c>
      <c r="V32" s="294">
        <f t="shared" si="16"/>
        <v>0.13290649299416216</v>
      </c>
      <c r="W32" s="293">
        <f t="shared" si="17"/>
        <v>8.6266442186815104E-2</v>
      </c>
      <c r="X32" s="294">
        <f t="shared" si="18"/>
        <v>0.13246341862890823</v>
      </c>
      <c r="Y32" s="293">
        <f t="shared" si="19"/>
        <v>8.993105711081964E-2</v>
      </c>
      <c r="Z32" s="294">
        <f t="shared" si="20"/>
        <v>0.12980933640391643</v>
      </c>
      <c r="AA32" s="293">
        <f t="shared" si="5"/>
        <v>6.4013111554820784E-2</v>
      </c>
      <c r="AB32" s="294">
        <f t="shared" si="1"/>
        <v>0.14915706205156387</v>
      </c>
      <c r="AC32" s="293">
        <f t="shared" si="6"/>
        <v>5.1143645712806871E-2</v>
      </c>
      <c r="AD32" s="294">
        <f t="shared" si="2"/>
        <v>0.1592632812852823</v>
      </c>
    </row>
    <row r="33" spans="6:30" ht="15" customHeight="1" x14ac:dyDescent="0.4">
      <c r="J33" s="4">
        <v>1955</v>
      </c>
      <c r="K33" s="6">
        <v>45.48</v>
      </c>
      <c r="L33" s="9">
        <f t="shared" si="0"/>
        <v>0.26403557531962202</v>
      </c>
      <c r="M33" s="280">
        <f t="shared" si="3"/>
        <v>0.16725903498844108</v>
      </c>
      <c r="N33" s="25">
        <f t="shared" si="4"/>
        <v>9.3656987584726913E-3</v>
      </c>
      <c r="O33" s="280">
        <f t="shared" si="7"/>
        <v>0.16660057217469681</v>
      </c>
      <c r="P33" s="25">
        <f t="shared" si="8"/>
        <v>9.4935798378515835E-3</v>
      </c>
      <c r="Q33" s="280">
        <f t="shared" si="10"/>
        <v>0.17683654365861184</v>
      </c>
      <c r="R33" s="25">
        <f t="shared" si="11"/>
        <v>7.6036711226178545E-3</v>
      </c>
      <c r="S33" s="280">
        <f t="shared" si="12"/>
        <v>0.14003976421828707</v>
      </c>
      <c r="T33" s="25">
        <f t="shared" si="13"/>
        <v>1.537496117067794E-2</v>
      </c>
      <c r="U33" s="280">
        <f t="shared" si="15"/>
        <v>0.1168843670720614</v>
      </c>
      <c r="V33" s="25">
        <f t="shared" si="16"/>
        <v>2.1653478088716951E-2</v>
      </c>
      <c r="W33" s="283">
        <f t="shared" si="17"/>
        <v>0.11406363639947631</v>
      </c>
      <c r="X33" s="25">
        <f t="shared" si="18"/>
        <v>2.2491582463467916E-2</v>
      </c>
      <c r="Y33" s="283">
        <f t="shared" si="19"/>
        <v>8.2448625350484944E-2</v>
      </c>
      <c r="Z33" s="25">
        <f t="shared" si="20"/>
        <v>3.2973820399093891E-2</v>
      </c>
      <c r="AA33" s="283">
        <f t="shared" si="5"/>
        <v>0.17987568352972882</v>
      </c>
      <c r="AB33" s="25">
        <f t="shared" si="1"/>
        <v>7.0828873860865321E-3</v>
      </c>
      <c r="AC33" s="283">
        <f t="shared" si="6"/>
        <v>0.21077486134948983</v>
      </c>
      <c r="AD33" s="25">
        <f t="shared" si="2"/>
        <v>2.8367036526082334E-3</v>
      </c>
    </row>
    <row r="34" spans="6:30" ht="15" customHeight="1" x14ac:dyDescent="0.4">
      <c r="J34" s="296">
        <v>1956</v>
      </c>
      <c r="K34" s="290">
        <v>46.67</v>
      </c>
      <c r="L34" s="291">
        <f t="shared" si="0"/>
        <v>2.6165347405453055E-2</v>
      </c>
      <c r="M34" s="295">
        <f t="shared" si="3"/>
        <v>0.21600571322918452</v>
      </c>
      <c r="N34" s="294">
        <f t="shared" si="4"/>
        <v>3.6039364496088189E-2</v>
      </c>
      <c r="O34" s="295">
        <f t="shared" si="7"/>
        <v>0.1914531700712363</v>
      </c>
      <c r="P34" s="294">
        <f t="shared" si="8"/>
        <v>2.7320064321595405E-2</v>
      </c>
      <c r="Q34" s="295">
        <f t="shared" si="10"/>
        <v>0.18608757280368185</v>
      </c>
      <c r="R34" s="294">
        <f t="shared" si="11"/>
        <v>2.5575118176321892E-2</v>
      </c>
      <c r="S34" s="295">
        <f t="shared" si="12"/>
        <v>0.17869283893714996</v>
      </c>
      <c r="T34" s="294">
        <f t="shared" si="13"/>
        <v>2.3264635672951867E-2</v>
      </c>
      <c r="U34" s="295">
        <f t="shared" si="15"/>
        <v>0.11256503303775853</v>
      </c>
      <c r="V34" s="294">
        <f t="shared" si="16"/>
        <v>7.4649056773612131E-3</v>
      </c>
      <c r="W34" s="293">
        <f t="shared" si="17"/>
        <v>0.12771725565309758</v>
      </c>
      <c r="X34" s="294">
        <f t="shared" si="18"/>
        <v>1.0312790068738012E-2</v>
      </c>
      <c r="Y34" s="293">
        <f t="shared" si="19"/>
        <v>6.9795612005940019E-2</v>
      </c>
      <c r="Z34" s="294">
        <f t="shared" si="20"/>
        <v>1.9035999891085062E-3</v>
      </c>
      <c r="AA34" s="293">
        <f t="shared" si="5"/>
        <v>0.20512365106669678</v>
      </c>
      <c r="AB34" s="294">
        <f t="shared" si="1"/>
        <v>3.2026074449309917E-2</v>
      </c>
      <c r="AC34" s="293">
        <f t="shared" si="6"/>
        <v>0.23207914693754272</v>
      </c>
      <c r="AD34" s="294">
        <f t="shared" si="2"/>
        <v>4.240049283774161E-2</v>
      </c>
    </row>
    <row r="35" spans="6:30" ht="15" customHeight="1" x14ac:dyDescent="0.4">
      <c r="J35" s="4">
        <v>1957</v>
      </c>
      <c r="K35" s="6">
        <v>39.99</v>
      </c>
      <c r="L35" s="9">
        <f t="shared" si="0"/>
        <v>-0.14313263338332974</v>
      </c>
      <c r="M35" s="280">
        <f t="shared" si="3"/>
        <v>0.24680753584319645</v>
      </c>
      <c r="N35" s="25">
        <f t="shared" si="4"/>
        <v>0.15205333557641187</v>
      </c>
      <c r="O35" s="280">
        <f t="shared" si="7"/>
        <v>0.16854562177325166</v>
      </c>
      <c r="P35" s="25">
        <f t="shared" si="8"/>
        <v>9.7143334737451084E-2</v>
      </c>
      <c r="Q35" s="280">
        <f t="shared" si="10"/>
        <v>0.15839560553807966</v>
      </c>
      <c r="R35" s="25">
        <f t="shared" si="11"/>
        <v>9.0919278867046552E-2</v>
      </c>
      <c r="S35" s="280">
        <f t="shared" si="12"/>
        <v>0.16776909157401917</v>
      </c>
      <c r="T35" s="25">
        <f t="shared" si="13"/>
        <v>9.6659882581455026E-2</v>
      </c>
      <c r="U35" s="280">
        <f t="shared" si="15"/>
        <v>0.12704792722530844</v>
      </c>
      <c r="V35" s="25">
        <f t="shared" si="16"/>
        <v>7.2997535330797989E-2</v>
      </c>
      <c r="W35" s="283">
        <f t="shared" si="17"/>
        <v>0.10988969459363356</v>
      </c>
      <c r="X35" s="25">
        <f t="shared" si="18"/>
        <v>6.4020298454881969E-2</v>
      </c>
      <c r="Y35" s="283">
        <f t="shared" si="19"/>
        <v>8.1934673002664091E-2</v>
      </c>
      <c r="Z35" s="25">
        <f t="shared" si="20"/>
        <v>5.0655292403846815E-2</v>
      </c>
      <c r="AA35" s="283">
        <f t="shared" si="5"/>
        <v>0.15143615996832366</v>
      </c>
      <c r="AB35" s="25">
        <f t="shared" si="1"/>
        <v>8.6770774016649094E-2</v>
      </c>
      <c r="AC35" s="283">
        <f t="shared" si="6"/>
        <v>0.14971362712470687</v>
      </c>
      <c r="AD35" s="25">
        <f t="shared" si="2"/>
        <v>8.5758932293540854E-2</v>
      </c>
    </row>
    <row r="36" spans="6:30" ht="15" customHeight="1" thickBot="1" x14ac:dyDescent="0.45">
      <c r="F36" s="60" t="s">
        <v>38</v>
      </c>
      <c r="G36" s="60" t="s">
        <v>281</v>
      </c>
      <c r="J36" s="296">
        <v>1958</v>
      </c>
      <c r="K36" s="290">
        <v>55.21</v>
      </c>
      <c r="L36" s="291">
        <f t="shared" si="0"/>
        <v>0.38059514878719675</v>
      </c>
      <c r="M36" s="295">
        <f t="shared" si="3"/>
        <v>4.9022763113915117E-2</v>
      </c>
      <c r="N36" s="294">
        <f t="shared" si="4"/>
        <v>0.10994024694107141</v>
      </c>
      <c r="O36" s="295">
        <f t="shared" si="7"/>
        <v>0.1493224935365649</v>
      </c>
      <c r="P36" s="294">
        <f t="shared" si="8"/>
        <v>5.3487041066677607E-2</v>
      </c>
      <c r="Q36" s="295">
        <f t="shared" si="10"/>
        <v>0.10620997074193539</v>
      </c>
      <c r="R36" s="294">
        <f t="shared" si="11"/>
        <v>7.5287225930929777E-2</v>
      </c>
      <c r="S36" s="295">
        <f t="shared" si="12"/>
        <v>0.11621008257721895</v>
      </c>
      <c r="T36" s="294">
        <f t="shared" si="13"/>
        <v>6.9899463234854353E-2</v>
      </c>
      <c r="U36" s="295">
        <f t="shared" si="15"/>
        <v>0.11273466388697546</v>
      </c>
      <c r="V36" s="294">
        <f t="shared" si="16"/>
        <v>7.1749239370981682E-2</v>
      </c>
      <c r="W36" s="293">
        <f t="shared" si="17"/>
        <v>0.12229784610268106</v>
      </c>
      <c r="X36" s="294">
        <f t="shared" si="18"/>
        <v>6.6717496574096313E-2</v>
      </c>
      <c r="Y36" s="293">
        <f t="shared" si="19"/>
        <v>8.8357795370933884E-2</v>
      </c>
      <c r="Z36" s="294">
        <f t="shared" si="20"/>
        <v>8.5402670731741737E-2</v>
      </c>
      <c r="AA36" s="293">
        <f t="shared" si="5"/>
        <v>6.3065521962827636E-2</v>
      </c>
      <c r="AB36" s="294">
        <f t="shared" si="1"/>
        <v>0.10082506391122313</v>
      </c>
      <c r="AC36" s="293">
        <f t="shared" si="6"/>
        <v>3.2575122921492221E-2</v>
      </c>
      <c r="AD36" s="294">
        <f t="shared" si="2"/>
        <v>0.12111793840356565</v>
      </c>
    </row>
    <row r="37" spans="6:30" ht="15" customHeight="1" x14ac:dyDescent="0.4">
      <c r="F37" s="61">
        <v>2024</v>
      </c>
      <c r="G37" s="62">
        <f>W102</f>
        <v>9.8685946491871609E-2</v>
      </c>
      <c r="J37" s="4">
        <v>1959</v>
      </c>
      <c r="K37" s="6">
        <v>59.89</v>
      </c>
      <c r="L37" s="9">
        <f t="shared" si="0"/>
        <v>8.4767252309364244E-2</v>
      </c>
      <c r="M37" s="280">
        <f t="shared" si="3"/>
        <v>8.7875954269773349E-2</v>
      </c>
      <c r="N37" s="25">
        <f t="shared" si="4"/>
        <v>9.6640278786514114E-6</v>
      </c>
      <c r="O37" s="280">
        <f t="shared" si="7"/>
        <v>0.13191585953223553</v>
      </c>
      <c r="P37" s="25">
        <f t="shared" si="8"/>
        <v>2.2229911630565905E-3</v>
      </c>
      <c r="Q37" s="280">
        <f t="shared" si="10"/>
        <v>0.19557702458669129</v>
      </c>
      <c r="R37" s="25">
        <f t="shared" si="11"/>
        <v>1.2278805632153078E-2</v>
      </c>
      <c r="S37" s="280">
        <f t="shared" si="12"/>
        <v>0.14706293472775217</v>
      </c>
      <c r="T37" s="25">
        <f t="shared" si="13"/>
        <v>3.8807520479726466E-3</v>
      </c>
      <c r="U37" s="280">
        <f t="shared" si="15"/>
        <v>0.15144777353693697</v>
      </c>
      <c r="V37" s="25">
        <f t="shared" si="16"/>
        <v>4.4462919111807773E-3</v>
      </c>
      <c r="W37" s="283">
        <f t="shared" si="17"/>
        <v>0.11875162407726135</v>
      </c>
      <c r="X37" s="25">
        <f t="shared" si="18"/>
        <v>1.1549375244586419E-3</v>
      </c>
      <c r="Y37" s="283">
        <f t="shared" si="19"/>
        <v>9.5321366162026647E-2</v>
      </c>
      <c r="Z37" s="25">
        <f t="shared" si="20"/>
        <v>1.1138931921496043E-4</v>
      </c>
      <c r="AA37" s="283">
        <f t="shared" si="5"/>
        <v>0.15832441001013836</v>
      </c>
      <c r="AB37" s="25">
        <f t="shared" si="1"/>
        <v>5.4106554490165534E-3</v>
      </c>
      <c r="AC37" s="283">
        <f t="shared" si="6"/>
        <v>0.17178313326777403</v>
      </c>
      <c r="AD37" s="25">
        <f t="shared" si="2"/>
        <v>7.5717635389681431E-3</v>
      </c>
    </row>
    <row r="38" spans="6:30" ht="15" customHeight="1" x14ac:dyDescent="0.4">
      <c r="F38" s="63">
        <v>2025</v>
      </c>
      <c r="G38" s="374">
        <f>W103</f>
        <v>9.6994787005006092E-2</v>
      </c>
      <c r="J38" s="296">
        <v>1960</v>
      </c>
      <c r="K38" s="290">
        <v>58.11</v>
      </c>
      <c r="L38" s="291">
        <f t="shared" si="0"/>
        <v>-2.9721155451661398E-2</v>
      </c>
      <c r="M38" s="295">
        <f t="shared" si="3"/>
        <v>0.10740992257107708</v>
      </c>
      <c r="N38" s="294">
        <f t="shared" si="4"/>
        <v>1.8804932559678383E-2</v>
      </c>
      <c r="O38" s="295">
        <f t="shared" si="7"/>
        <v>8.7098778779671066E-2</v>
      </c>
      <c r="P38" s="294">
        <f t="shared" si="8"/>
        <v>1.3646897033812843E-2</v>
      </c>
      <c r="Q38" s="295">
        <f t="shared" si="10"/>
        <v>0.12248613808766126</v>
      </c>
      <c r="R38" s="294">
        <f t="shared" si="11"/>
        <v>2.3167060206565535E-2</v>
      </c>
      <c r="S38" s="295">
        <f t="shared" si="12"/>
        <v>0.14234460782946254</v>
      </c>
      <c r="T38" s="294">
        <f t="shared" si="13"/>
        <v>2.9606626893515779E-2</v>
      </c>
      <c r="U38" s="295">
        <f t="shared" si="15"/>
        <v>0.14966134087313657</v>
      </c>
      <c r="V38" s="294">
        <f t="shared" si="16"/>
        <v>3.2178079987716157E-2</v>
      </c>
      <c r="W38" s="293">
        <f t="shared" si="17"/>
        <v>9.6288286002973886E-2</v>
      </c>
      <c r="X38" s="294">
        <f t="shared" si="18"/>
        <v>1.5878379335709153E-2</v>
      </c>
      <c r="Y38" s="293">
        <f t="shared" si="19"/>
        <v>0.10148142528295838</v>
      </c>
      <c r="Z38" s="294">
        <f t="shared" si="20"/>
        <v>1.7214117191424419E-2</v>
      </c>
      <c r="AA38" s="293">
        <f t="shared" si="5"/>
        <v>0.13625726269990612</v>
      </c>
      <c r="AB38" s="294">
        <f t="shared" si="1"/>
        <v>2.7548835292096601E-2</v>
      </c>
      <c r="AC38" s="293">
        <f t="shared" si="6"/>
        <v>0.13697678088441012</v>
      </c>
      <c r="AD38" s="294">
        <f t="shared" si="2"/>
        <v>2.7788201978704956E-2</v>
      </c>
    </row>
    <row r="39" spans="6:30" ht="15" customHeight="1" x14ac:dyDescent="0.4">
      <c r="F39" s="63">
        <v>2026</v>
      </c>
      <c r="G39" s="374">
        <f>W104</f>
        <v>0.11002738735984406</v>
      </c>
      <c r="J39" s="296">
        <v>1961</v>
      </c>
      <c r="K39" s="290">
        <v>71.55</v>
      </c>
      <c r="L39" s="291">
        <f t="shared" si="0"/>
        <v>0.23128549303045945</v>
      </c>
      <c r="M39" s="295">
        <f t="shared" si="3"/>
        <v>0.14521374854829988</v>
      </c>
      <c r="N39" s="294">
        <f t="shared" si="4"/>
        <v>7.4083451982021658E-3</v>
      </c>
      <c r="O39" s="295">
        <f t="shared" si="7"/>
        <v>7.312715306539247E-2</v>
      </c>
      <c r="P39" s="294">
        <f t="shared" si="8"/>
        <v>2.5014060500505704E-2</v>
      </c>
      <c r="Q39" s="295">
        <f t="shared" si="10"/>
        <v>6.3734791933404575E-2</v>
      </c>
      <c r="R39" s="294">
        <f t="shared" si="11"/>
        <v>2.8073237438114629E-2</v>
      </c>
      <c r="S39" s="295">
        <f t="shared" si="12"/>
        <v>0.14756160282730849</v>
      </c>
      <c r="T39" s="294">
        <f t="shared" si="13"/>
        <v>7.0096897907492781E-3</v>
      </c>
      <c r="U39" s="295">
        <f t="shared" si="15"/>
        <v>0.12491118236854322</v>
      </c>
      <c r="V39" s="294">
        <f t="shared" si="16"/>
        <v>1.1315493968797864E-2</v>
      </c>
      <c r="W39" s="293">
        <f t="shared" si="17"/>
        <v>0.11961822516967426</v>
      </c>
      <c r="X39" s="294">
        <f t="shared" si="18"/>
        <v>1.246957871149235E-2</v>
      </c>
      <c r="Y39" s="293">
        <f t="shared" si="19"/>
        <v>0.12197764700442464</v>
      </c>
      <c r="Z39" s="294">
        <f t="shared" si="20"/>
        <v>1.1948205202851335E-2</v>
      </c>
      <c r="AA39" s="293">
        <f t="shared" si="5"/>
        <v>8.646373725443586E-2</v>
      </c>
      <c r="AB39" s="294">
        <f t="shared" si="1"/>
        <v>2.0973340946050217E-2</v>
      </c>
      <c r="AC39" s="293">
        <f t="shared" si="6"/>
        <v>7.0297606349981515E-2</v>
      </c>
      <c r="AD39" s="294">
        <f t="shared" si="2"/>
        <v>2.5917099657846401E-2</v>
      </c>
    </row>
    <row r="40" spans="6:30" ht="15" customHeight="1" x14ac:dyDescent="0.4">
      <c r="F40" s="274" t="s">
        <v>160</v>
      </c>
      <c r="G40" s="375">
        <f>W105</f>
        <v>0.11212413454701896</v>
      </c>
      <c r="J40" s="296">
        <v>1962</v>
      </c>
      <c r="K40" s="290">
        <v>63.1</v>
      </c>
      <c r="L40" s="291">
        <f t="shared" si="0"/>
        <v>-0.11809923130677842</v>
      </c>
      <c r="M40" s="295">
        <f t="shared" si="3"/>
        <v>9.5443863296054102E-2</v>
      </c>
      <c r="N40" s="294">
        <f t="shared" si="4"/>
        <v>4.5600653252554281E-2</v>
      </c>
      <c r="O40" s="295">
        <f t="shared" si="7"/>
        <v>0.16673168466883978</v>
      </c>
      <c r="P40" s="294">
        <f t="shared" si="8"/>
        <v>8.1128650695509688E-2</v>
      </c>
      <c r="Q40" s="295">
        <f t="shared" si="10"/>
        <v>0.10475882105840587</v>
      </c>
      <c r="R40" s="294">
        <f t="shared" si="11"/>
        <v>4.9665711504003229E-2</v>
      </c>
      <c r="S40" s="295">
        <f t="shared" si="12"/>
        <v>0.11628500400244347</v>
      </c>
      <c r="T40" s="294">
        <f t="shared" si="13"/>
        <v>5.49359697614887E-2</v>
      </c>
      <c r="U40" s="295">
        <f t="shared" si="15"/>
        <v>0.13157721329824276</v>
      </c>
      <c r="V40" s="294">
        <f t="shared" si="16"/>
        <v>6.2338326990604216E-2</v>
      </c>
      <c r="W40" s="293">
        <f t="shared" si="17"/>
        <v>0.1117449430825557</v>
      </c>
      <c r="X40" s="294">
        <f t="shared" si="18"/>
        <v>5.2828344500714643E-2</v>
      </c>
      <c r="Y40" s="293">
        <f t="shared" si="19"/>
        <v>0.10985864631365419</v>
      </c>
      <c r="Z40" s="294">
        <f t="shared" si="20"/>
        <v>5.1964793969212136E-2</v>
      </c>
      <c r="AA40" s="293">
        <f t="shared" si="5"/>
        <v>0.12991026398724292</v>
      </c>
      <c r="AB40" s="294">
        <f t="shared" ref="AB40:AB71" si="21">(AA40-$L40)^2</f>
        <v>6.1508709755995192E-2</v>
      </c>
      <c r="AC40" s="293">
        <f t="shared" si="6"/>
        <v>0.1346927610221727</v>
      </c>
      <c r="AD40" s="294">
        <f t="shared" ref="AD40:AD71" si="22">(AC40-$L40)^2</f>
        <v>6.3903791385640479E-2</v>
      </c>
    </row>
    <row r="41" spans="6:30" ht="15" customHeight="1" x14ac:dyDescent="0.4">
      <c r="J41" s="296">
        <v>1963</v>
      </c>
      <c r="K41" s="290">
        <v>75.02</v>
      </c>
      <c r="L41" s="291">
        <f t="shared" si="0"/>
        <v>0.18890649762282083</v>
      </c>
      <c r="M41" s="295">
        <f t="shared" ref="M41:M72" si="23">AVERAGE(L38:L40)</f>
        <v>2.7821702090673209E-2</v>
      </c>
      <c r="N41" s="294">
        <f t="shared" ref="N41:N72" si="24">(M41-$L41)^2</f>
        <v>2.59483113516338E-2</v>
      </c>
      <c r="O41" s="295">
        <f t="shared" si="7"/>
        <v>4.2058089645345978E-2</v>
      </c>
      <c r="P41" s="294">
        <f t="shared" si="8"/>
        <v>2.1564454925518894E-2</v>
      </c>
      <c r="Q41" s="295">
        <f t="shared" si="10"/>
        <v>0.10976550147371614</v>
      </c>
      <c r="R41" s="294">
        <f t="shared" si="11"/>
        <v>6.2632972714726041E-3</v>
      </c>
      <c r="S41" s="295">
        <f t="shared" si="12"/>
        <v>6.1694317341529137E-2</v>
      </c>
      <c r="T41" s="294">
        <f t="shared" si="13"/>
        <v>1.6182938811919859E-2</v>
      </c>
      <c r="U41" s="295">
        <f t="shared" si="15"/>
        <v>0.10798773610782575</v>
      </c>
      <c r="V41" s="294">
        <f t="shared" si="16"/>
        <v>6.5478459651206493E-3</v>
      </c>
      <c r="W41" s="293">
        <f t="shared" si="17"/>
        <v>0.12477443943823831</v>
      </c>
      <c r="X41" s="294">
        <f t="shared" si="18"/>
        <v>4.1129208869906779E-3</v>
      </c>
      <c r="Y41" s="293">
        <f t="shared" si="19"/>
        <v>0.10958032738722104</v>
      </c>
      <c r="Z41" s="294">
        <f t="shared" si="20"/>
        <v>6.2926412842473581E-3</v>
      </c>
      <c r="AA41" s="293">
        <f t="shared" ref="AA41:AA72" si="25">0.3*L40+0.7*AA40</f>
        <v>5.5507415399036523E-2</v>
      </c>
      <c r="AB41" s="294">
        <f t="shared" si="21"/>
        <v>1.7795315138147964E-2</v>
      </c>
      <c r="AC41" s="293">
        <f t="shared" ref="AC41:AC72" si="26">0.4*L40+0.6*AC40</f>
        <v>3.3575964090592242E-2</v>
      </c>
      <c r="AD41" s="294">
        <f t="shared" si="22"/>
        <v>2.412757464740679E-2</v>
      </c>
    </row>
    <row r="42" spans="6:30" ht="15" customHeight="1" x14ac:dyDescent="0.4">
      <c r="J42" s="296">
        <v>1964</v>
      </c>
      <c r="K42" s="290">
        <v>84.75</v>
      </c>
      <c r="L42" s="291">
        <f t="shared" si="0"/>
        <v>0.12969874700079984</v>
      </c>
      <c r="M42" s="295">
        <f t="shared" si="23"/>
        <v>0.10069758644883396</v>
      </c>
      <c r="N42" s="294">
        <f t="shared" si="24"/>
        <v>8.410673133609016E-4</v>
      </c>
      <c r="O42" s="295">
        <f t="shared" ref="O42:O73" si="27">AVERAGE(L38:L41)</f>
        <v>6.809290097371011E-2</v>
      </c>
      <c r="P42" s="294">
        <f t="shared" ref="P42:P73" si="28">(O42-$L42)^2</f>
        <v>3.7952802647134871E-3</v>
      </c>
      <c r="Q42" s="295">
        <f t="shared" si="10"/>
        <v>7.1427771240840945E-2</v>
      </c>
      <c r="R42" s="294">
        <f t="shared" si="11"/>
        <v>3.3955066160177164E-3</v>
      </c>
      <c r="S42" s="295">
        <f t="shared" si="12"/>
        <v>8.4943053086867379E-2</v>
      </c>
      <c r="T42" s="294">
        <f t="shared" si="13"/>
        <v>2.0030721377176106E-3</v>
      </c>
      <c r="U42" s="295">
        <f t="shared" si="15"/>
        <v>0.13350239791376611</v>
      </c>
      <c r="V42" s="294">
        <f t="shared" si="16"/>
        <v>1.4467760267709198E-5</v>
      </c>
      <c r="W42" s="293">
        <f t="shared" si="17"/>
        <v>0.12657891730846707</v>
      </c>
      <c r="X42" s="294">
        <f t="shared" si="18"/>
        <v>9.7333373091611558E-6</v>
      </c>
      <c r="Y42" s="293">
        <f t="shared" si="19"/>
        <v>0.10916723560272804</v>
      </c>
      <c r="Z42" s="294">
        <f t="shared" si="20"/>
        <v>4.2154296028915224E-4</v>
      </c>
      <c r="AA42" s="293">
        <f t="shared" si="25"/>
        <v>9.5527140066171815E-2</v>
      </c>
      <c r="AB42" s="294">
        <f t="shared" si="21"/>
        <v>1.1676987204947179E-3</v>
      </c>
      <c r="AC42" s="293">
        <f t="shared" si="26"/>
        <v>9.5708177503483677E-2</v>
      </c>
      <c r="AD42" s="294">
        <f t="shared" si="22"/>
        <v>1.1553588147518797E-3</v>
      </c>
    </row>
    <row r="43" spans="6:30" ht="15" customHeight="1" x14ac:dyDescent="0.4">
      <c r="J43" s="296">
        <v>1965</v>
      </c>
      <c r="K43" s="290">
        <v>92.43</v>
      </c>
      <c r="L43" s="291">
        <f t="shared" si="0"/>
        <v>9.0619469026548757E-2</v>
      </c>
      <c r="M43" s="295">
        <f t="shared" si="23"/>
        <v>6.6835337772280748E-2</v>
      </c>
      <c r="N43" s="294">
        <f t="shared" si="24"/>
        <v>5.6568489952024833E-4</v>
      </c>
      <c r="O43" s="295">
        <f t="shared" si="27"/>
        <v>0.10794787658682542</v>
      </c>
      <c r="P43" s="294">
        <f t="shared" si="28"/>
        <v>3.0027370857505338E-4</v>
      </c>
      <c r="Q43" s="295">
        <f t="shared" ref="Q43:Q74" si="29">AVERAGE(L38:L42)</f>
        <v>8.041407017912805E-2</v>
      </c>
      <c r="R43" s="294">
        <f t="shared" ref="R43:R74" si="30">(Q43-$L43)^2</f>
        <v>1.041501656349359E-4</v>
      </c>
      <c r="S43" s="295">
        <f t="shared" si="12"/>
        <v>0.12391896457031448</v>
      </c>
      <c r="T43" s="294">
        <f t="shared" si="13"/>
        <v>1.1088564034692735E-3</v>
      </c>
      <c r="U43" s="295">
        <f t="shared" si="15"/>
        <v>0.10145010413339466</v>
      </c>
      <c r="V43" s="294">
        <f t="shared" si="16"/>
        <v>1.1730265681764286E-4</v>
      </c>
      <c r="W43" s="293">
        <f t="shared" si="17"/>
        <v>0.1181015199372855</v>
      </c>
      <c r="X43" s="294">
        <f t="shared" si="18"/>
        <v>7.5526312226032626E-4</v>
      </c>
      <c r="Y43" s="293">
        <f t="shared" si="19"/>
        <v>9.8336763270922931E-2</v>
      </c>
      <c r="Z43" s="294">
        <f t="shared" si="20"/>
        <v>5.9556630454250739E-5</v>
      </c>
      <c r="AA43" s="293">
        <f t="shared" si="25"/>
        <v>0.10577862214656022</v>
      </c>
      <c r="AB43" s="294">
        <f t="shared" si="21"/>
        <v>2.2979992331595341E-4</v>
      </c>
      <c r="AC43" s="293">
        <f t="shared" si="26"/>
        <v>0.10930440530241015</v>
      </c>
      <c r="AD43" s="294">
        <f t="shared" si="22"/>
        <v>3.4912684363300086E-4</v>
      </c>
    </row>
    <row r="44" spans="6:30" ht="15" customHeight="1" x14ac:dyDescent="0.4">
      <c r="J44" s="296">
        <v>1966</v>
      </c>
      <c r="K44" s="290">
        <v>80.33</v>
      </c>
      <c r="L44" s="291">
        <f t="shared" si="0"/>
        <v>-0.13090987774532087</v>
      </c>
      <c r="M44" s="295">
        <f t="shared" si="23"/>
        <v>0.13640823788338982</v>
      </c>
      <c r="N44" s="294">
        <f t="shared" si="24"/>
        <v>7.1458974943284723E-2</v>
      </c>
      <c r="O44" s="295">
        <f t="shared" si="27"/>
        <v>7.2781370585847757E-2</v>
      </c>
      <c r="P44" s="294">
        <f t="shared" si="28"/>
        <v>4.1490124646709814E-2</v>
      </c>
      <c r="Q44" s="295">
        <f t="shared" si="29"/>
        <v>0.10448219507477008</v>
      </c>
      <c r="R44" s="294">
        <f t="shared" si="30"/>
        <v>5.5409427946538997E-2</v>
      </c>
      <c r="S44" s="295">
        <f t="shared" si="12"/>
        <v>8.2493867461650466E-2</v>
      </c>
      <c r="T44" s="294">
        <f t="shared" si="13"/>
        <v>4.5541158468361938E-2</v>
      </c>
      <c r="U44" s="295">
        <f t="shared" si="15"/>
        <v>8.4108493504087334E-2</v>
      </c>
      <c r="V44" s="294">
        <f t="shared" si="16"/>
        <v>4.6232899974748332E-2</v>
      </c>
      <c r="W44" s="293">
        <f t="shared" si="17"/>
        <v>9.8399182505366514E-2</v>
      </c>
      <c r="X44" s="294">
        <f t="shared" si="18"/>
        <v>5.258264511305337E-2</v>
      </c>
      <c r="Y44" s="293">
        <f t="shared" si="19"/>
        <v>9.7724449107159203E-2</v>
      </c>
      <c r="Z44" s="294">
        <f t="shared" si="20"/>
        <v>5.2273655415286696E-2</v>
      </c>
      <c r="AA44" s="293">
        <f t="shared" si="25"/>
        <v>0.10123087621055679</v>
      </c>
      <c r="AB44" s="294">
        <f t="shared" si="21"/>
        <v>5.3889329647203332E-2</v>
      </c>
      <c r="AC44" s="293">
        <f t="shared" si="26"/>
        <v>0.10183043079206559</v>
      </c>
      <c r="AD44" s="294">
        <f t="shared" si="22"/>
        <v>5.4168051218077849E-2</v>
      </c>
    </row>
    <row r="45" spans="6:30" ht="15" customHeight="1" x14ac:dyDescent="0.4">
      <c r="J45" s="296">
        <v>1967</v>
      </c>
      <c r="K45" s="290">
        <v>96.47</v>
      </c>
      <c r="L45" s="291">
        <f t="shared" si="0"/>
        <v>0.20092120004979461</v>
      </c>
      <c r="M45" s="295">
        <f t="shared" si="23"/>
        <v>2.9802779427342569E-2</v>
      </c>
      <c r="N45" s="294">
        <f t="shared" si="24"/>
        <v>2.9281513876322416E-2</v>
      </c>
      <c r="O45" s="295">
        <f t="shared" si="27"/>
        <v>6.9578708976212142E-2</v>
      </c>
      <c r="P45" s="294">
        <f t="shared" si="28"/>
        <v>1.7250849961414093E-2</v>
      </c>
      <c r="Q45" s="295">
        <f t="shared" si="29"/>
        <v>3.2043120919614032E-2</v>
      </c>
      <c r="R45" s="294">
        <f t="shared" si="30"/>
        <v>2.8519805610699531E-2</v>
      </c>
      <c r="S45" s="295">
        <f t="shared" ref="S45:S76" si="31">AVERAGE(L38:L44)</f>
        <v>5.1682848882409739E-2</v>
      </c>
      <c r="T45" s="294">
        <f t="shared" ref="T45:T76" si="32">(S45-$L45)^2</f>
        <v>2.2272085459159686E-2</v>
      </c>
      <c r="U45" s="295">
        <f t="shared" si="15"/>
        <v>6.8400970989009949E-2</v>
      </c>
      <c r="V45" s="294">
        <f t="shared" si="16"/>
        <v>1.7561611110322832E-2</v>
      </c>
      <c r="W45" s="293">
        <f t="shared" si="17"/>
        <v>0.10394089313552671</v>
      </c>
      <c r="X45" s="294">
        <f t="shared" si="18"/>
        <v>9.4051799291855979E-3</v>
      </c>
      <c r="Y45" s="293">
        <f t="shared" si="19"/>
        <v>0.10777050910964894</v>
      </c>
      <c r="Z45" s="294">
        <f t="shared" si="20"/>
        <v>8.6770512226265351E-3</v>
      </c>
      <c r="AA45" s="293">
        <f t="shared" si="25"/>
        <v>3.1588650023793484E-2</v>
      </c>
      <c r="AB45" s="294">
        <f t="shared" si="21"/>
        <v>2.8673512498308171E-2</v>
      </c>
      <c r="AC45" s="293">
        <f t="shared" si="26"/>
        <v>8.7343073771109989E-3</v>
      </c>
      <c r="AD45" s="294">
        <f t="shared" si="22"/>
        <v>3.6935801715181606E-2</v>
      </c>
    </row>
    <row r="46" spans="6:30" ht="15" customHeight="1" x14ac:dyDescent="0.4">
      <c r="J46" s="296">
        <v>1968</v>
      </c>
      <c r="K46" s="290">
        <v>103.86</v>
      </c>
      <c r="L46" s="291">
        <f t="shared" si="0"/>
        <v>7.6604125634912409E-2</v>
      </c>
      <c r="M46" s="295">
        <f t="shared" si="23"/>
        <v>5.3543597110340825E-2</v>
      </c>
      <c r="N46" s="294">
        <f t="shared" si="24"/>
        <v>5.3178797583257971E-4</v>
      </c>
      <c r="O46" s="295">
        <f t="shared" si="27"/>
        <v>7.2582384582955572E-2</v>
      </c>
      <c r="P46" s="294">
        <f t="shared" si="28"/>
        <v>1.6174401088994887E-5</v>
      </c>
      <c r="Q46" s="295">
        <f t="shared" si="29"/>
        <v>9.5847207190928624E-2</v>
      </c>
      <c r="R46" s="294">
        <f t="shared" si="30"/>
        <v>3.7029618777149144E-4</v>
      </c>
      <c r="S46" s="295">
        <f t="shared" si="31"/>
        <v>8.463175681118916E-2</v>
      </c>
      <c r="T46" s="294">
        <f t="shared" si="32"/>
        <v>6.4442862302330442E-5</v>
      </c>
      <c r="U46" s="295">
        <f t="shared" si="15"/>
        <v>0.10280635433232239</v>
      </c>
      <c r="V46" s="294">
        <f t="shared" si="16"/>
        <v>6.8655678871137535E-4</v>
      </c>
      <c r="W46" s="293">
        <f t="shared" si="17"/>
        <v>0.11346384287362639</v>
      </c>
      <c r="X46" s="294">
        <f t="shared" si="18"/>
        <v>1.3586387549179486E-3</v>
      </c>
      <c r="Y46" s="293">
        <f t="shared" si="19"/>
        <v>0.11192751277701547</v>
      </c>
      <c r="Z46" s="294">
        <f t="shared" si="20"/>
        <v>1.247741679190892E-3</v>
      </c>
      <c r="AA46" s="293">
        <f t="shared" si="25"/>
        <v>8.2388415031593817E-2</v>
      </c>
      <c r="AB46" s="294">
        <f t="shared" si="21"/>
        <v>3.3458003824560965E-5</v>
      </c>
      <c r="AC46" s="293">
        <f t="shared" si="26"/>
        <v>8.5609064446184449E-2</v>
      </c>
      <c r="AD46" s="294">
        <f t="shared" si="22"/>
        <v>8.1088922994753497E-5</v>
      </c>
    </row>
    <row r="47" spans="6:30" ht="15" customHeight="1" x14ac:dyDescent="0.4">
      <c r="J47" s="296">
        <v>1969</v>
      </c>
      <c r="K47" s="290">
        <v>92.06</v>
      </c>
      <c r="L47" s="291">
        <f t="shared" si="0"/>
        <v>-0.11361448103215865</v>
      </c>
      <c r="M47" s="295">
        <f t="shared" si="23"/>
        <v>4.8871815979795376E-2</v>
      </c>
      <c r="N47" s="294">
        <f t="shared" si="24"/>
        <v>2.640179671665694E-2</v>
      </c>
      <c r="O47" s="295">
        <f t="shared" si="27"/>
        <v>5.9308729241483726E-2</v>
      </c>
      <c r="P47" s="294">
        <f t="shared" si="28"/>
        <v>2.9902436651342339E-2</v>
      </c>
      <c r="Q47" s="295">
        <f t="shared" si="29"/>
        <v>7.338673279334694E-2</v>
      </c>
      <c r="R47" s="294">
        <f t="shared" si="30"/>
        <v>3.4969453972212468E-2</v>
      </c>
      <c r="S47" s="295">
        <f t="shared" si="31"/>
        <v>6.2534418611825321E-2</v>
      </c>
      <c r="T47" s="294">
        <f t="shared" si="32"/>
        <v>3.1028434845786337E-2</v>
      </c>
      <c r="U47" s="295">
        <f t="shared" si="15"/>
        <v>7.2407252017093943E-2</v>
      </c>
      <c r="V47" s="294">
        <f t="shared" si="16"/>
        <v>3.4604085166647397E-2</v>
      </c>
      <c r="W47" s="293">
        <f t="shared" si="17"/>
        <v>7.5874765151181522E-2</v>
      </c>
      <c r="X47" s="294">
        <f t="shared" si="18"/>
        <v>3.59061744191305E-2</v>
      </c>
      <c r="Y47" s="293">
        <f t="shared" si="19"/>
        <v>0.10111520977803909</v>
      </c>
      <c r="Z47" s="294">
        <f t="shared" si="20"/>
        <v>4.6108840115443119E-2</v>
      </c>
      <c r="AA47" s="293">
        <f t="shared" si="25"/>
        <v>8.0653128212589381E-2</v>
      </c>
      <c r="AB47" s="294">
        <f t="shared" si="21"/>
        <v>3.7739904001670113E-2</v>
      </c>
      <c r="AC47" s="293">
        <f t="shared" si="26"/>
        <v>8.200708892167563E-2</v>
      </c>
      <c r="AD47" s="294">
        <f t="shared" si="22"/>
        <v>3.826779863120288E-2</v>
      </c>
    </row>
    <row r="48" spans="6:30" ht="15" customHeight="1" x14ac:dyDescent="0.4">
      <c r="J48" s="296">
        <v>1970</v>
      </c>
      <c r="K48" s="290">
        <v>92.15</v>
      </c>
      <c r="L48" s="291">
        <f t="shared" si="0"/>
        <v>9.776232891592811E-4</v>
      </c>
      <c r="M48" s="295">
        <f t="shared" si="23"/>
        <v>5.4636948217516114E-2</v>
      </c>
      <c r="N48" s="294">
        <f t="shared" si="24"/>
        <v>2.8793231517669766E-3</v>
      </c>
      <c r="O48" s="295">
        <f t="shared" si="27"/>
        <v>8.2502417268068701E-3</v>
      </c>
      <c r="P48" s="294">
        <f t="shared" si="28"/>
        <v>5.2890978939611655E-5</v>
      </c>
      <c r="Q48" s="295">
        <f t="shared" si="29"/>
        <v>2.4724087186755249E-2</v>
      </c>
      <c r="R48" s="294">
        <f t="shared" si="30"/>
        <v>5.6389454763982867E-4</v>
      </c>
      <c r="S48" s="295">
        <f t="shared" si="31"/>
        <v>6.3175097222485266E-2</v>
      </c>
      <c r="T48" s="294">
        <f t="shared" si="32"/>
        <v>3.8685257636867651E-3</v>
      </c>
      <c r="U48" s="295">
        <f t="shared" ref="U48:U79" si="33">AVERAGE(L38:L47)</f>
        <v>5.2569078682941653E-2</v>
      </c>
      <c r="V48" s="294">
        <f t="shared" ref="V48:V79" si="34">(U48-$L48)^2</f>
        <v>2.6616782696486361E-3</v>
      </c>
      <c r="W48" s="293">
        <f t="shared" si="17"/>
        <v>5.833756834915068E-2</v>
      </c>
      <c r="X48" s="294">
        <f t="shared" si="18"/>
        <v>3.2901632972852312E-3</v>
      </c>
      <c r="Y48" s="293">
        <f t="shared" si="19"/>
        <v>9.0275069462783464E-2</v>
      </c>
      <c r="Z48" s="294">
        <f t="shared" si="20"/>
        <v>7.9740338931313087E-3</v>
      </c>
      <c r="AA48" s="293">
        <f t="shared" si="25"/>
        <v>2.2372845439164971E-2</v>
      </c>
      <c r="AB48" s="294">
        <f t="shared" si="21"/>
        <v>4.5775553084809412E-4</v>
      </c>
      <c r="AC48" s="293">
        <f t="shared" si="26"/>
        <v>3.7584609401419139E-3</v>
      </c>
      <c r="AD48" s="294">
        <f t="shared" si="22"/>
        <v>7.7330580411226066E-6</v>
      </c>
    </row>
    <row r="49" spans="10:30" ht="15" customHeight="1" x14ac:dyDescent="0.4">
      <c r="J49" s="296">
        <v>1971</v>
      </c>
      <c r="K49" s="290">
        <v>102.09</v>
      </c>
      <c r="L49" s="291">
        <f t="shared" si="0"/>
        <v>0.10786760716223545</v>
      </c>
      <c r="M49" s="295">
        <f t="shared" si="23"/>
        <v>-1.2010910702695653E-2</v>
      </c>
      <c r="N49" s="294">
        <f t="shared" si="24"/>
        <v>1.4370859045492606E-2</v>
      </c>
      <c r="O49" s="295">
        <f t="shared" si="27"/>
        <v>4.122211698542691E-2</v>
      </c>
      <c r="P49" s="294">
        <f t="shared" si="28"/>
        <v>4.4416213609070835E-3</v>
      </c>
      <c r="Q49" s="295">
        <f t="shared" si="29"/>
        <v>6.7957180392773531E-3</v>
      </c>
      <c r="R49" s="294">
        <f t="shared" si="30"/>
        <v>1.0215526770883537E-2</v>
      </c>
      <c r="S49" s="295">
        <f t="shared" si="31"/>
        <v>3.6328115174819334E-2</v>
      </c>
      <c r="T49" s="294">
        <f t="shared" si="32"/>
        <v>5.1178989138175746E-3</v>
      </c>
      <c r="U49" s="295">
        <f t="shared" si="33"/>
        <v>5.5638956557023708E-2</v>
      </c>
      <c r="V49" s="294">
        <f t="shared" si="34"/>
        <v>2.7278319440412848E-3</v>
      </c>
      <c r="W49" s="293">
        <f t="shared" si="17"/>
        <v>6.3784385666269497E-2</v>
      </c>
      <c r="X49" s="294">
        <f t="shared" si="18"/>
        <v>1.9433304174623948E-3</v>
      </c>
      <c r="Y49" s="293">
        <f t="shared" si="19"/>
        <v>8.7437190634222034E-2</v>
      </c>
      <c r="Z49" s="294">
        <f t="shared" si="20"/>
        <v>4.174019195081238E-4</v>
      </c>
      <c r="AA49" s="293">
        <f t="shared" si="25"/>
        <v>1.5954278794163262E-2</v>
      </c>
      <c r="AB49" s="294">
        <f t="shared" si="21"/>
        <v>8.4480599316970641E-3</v>
      </c>
      <c r="AC49" s="293">
        <f t="shared" si="26"/>
        <v>2.6461258797488606E-3</v>
      </c>
      <c r="AD49" s="294">
        <f t="shared" si="22"/>
        <v>1.1071560123280677E-2</v>
      </c>
    </row>
    <row r="50" spans="10:30" ht="15" customHeight="1" x14ac:dyDescent="0.4">
      <c r="J50" s="296">
        <v>1972</v>
      </c>
      <c r="K50" s="290">
        <v>118.05</v>
      </c>
      <c r="L50" s="291">
        <f t="shared" si="0"/>
        <v>0.15633264766382596</v>
      </c>
      <c r="M50" s="295">
        <f t="shared" si="23"/>
        <v>-1.5897501935879753E-3</v>
      </c>
      <c r="N50" s="294">
        <f t="shared" si="24"/>
        <v>2.4939483745035337E-2</v>
      </c>
      <c r="O50" s="295">
        <f t="shared" si="27"/>
        <v>1.7958718763537121E-2</v>
      </c>
      <c r="P50" s="294">
        <f t="shared" si="28"/>
        <v>1.9147344199302186E-2</v>
      </c>
      <c r="Q50" s="295">
        <f t="shared" si="29"/>
        <v>5.4551215020788614E-2</v>
      </c>
      <c r="R50" s="294">
        <f t="shared" si="30"/>
        <v>1.0359460030869148E-2</v>
      </c>
      <c r="S50" s="295">
        <f t="shared" si="31"/>
        <v>3.3209380912167283E-2</v>
      </c>
      <c r="T50" s="294">
        <f t="shared" si="32"/>
        <v>1.5159338815600099E-2</v>
      </c>
      <c r="U50" s="295">
        <f t="shared" si="33"/>
        <v>4.3297167970201333E-2</v>
      </c>
      <c r="V50" s="294">
        <f t="shared" si="34"/>
        <v>1.2777019669567825E-2</v>
      </c>
      <c r="W50" s="293">
        <f t="shared" si="17"/>
        <v>8.3748737736079895E-2</v>
      </c>
      <c r="X50" s="294">
        <f t="shared" si="18"/>
        <v>5.2684239803991537E-3</v>
      </c>
      <c r="Y50" s="293">
        <f t="shared" si="19"/>
        <v>8.9364045987543744E-2</v>
      </c>
      <c r="Z50" s="294">
        <f t="shared" si="20"/>
        <v>4.4847936104765486E-3</v>
      </c>
      <c r="AA50" s="293">
        <f t="shared" si="25"/>
        <v>4.3528277304584917E-2</v>
      </c>
      <c r="AB50" s="294">
        <f t="shared" si="21"/>
        <v>1.2724825972144818E-2</v>
      </c>
      <c r="AC50" s="293">
        <f t="shared" si="26"/>
        <v>4.4734718392743497E-2</v>
      </c>
      <c r="AD50" s="294">
        <f t="shared" si="22"/>
        <v>1.2454097817593523E-2</v>
      </c>
    </row>
    <row r="51" spans="10:30" ht="15" customHeight="1" x14ac:dyDescent="0.4">
      <c r="J51" s="296">
        <v>1973</v>
      </c>
      <c r="K51" s="290">
        <v>97.55</v>
      </c>
      <c r="L51" s="291">
        <f t="shared" si="0"/>
        <v>-0.17365523083439222</v>
      </c>
      <c r="M51" s="295">
        <f t="shared" si="23"/>
        <v>8.8392626038406905E-2</v>
      </c>
      <c r="N51" s="294">
        <f t="shared" si="24"/>
        <v>6.8669079291627022E-2</v>
      </c>
      <c r="O51" s="295">
        <f t="shared" si="27"/>
        <v>3.7890849270765511E-2</v>
      </c>
      <c r="P51" s="294">
        <f t="shared" si="28"/>
        <v>4.4751744007857815E-2</v>
      </c>
      <c r="Q51" s="295">
        <f t="shared" si="29"/>
        <v>4.563350454359489E-2</v>
      </c>
      <c r="R51" s="294">
        <f t="shared" si="30"/>
        <v>4.8087549463676847E-2</v>
      </c>
      <c r="S51" s="295">
        <f t="shared" si="31"/>
        <v>4.2596977860349737E-2</v>
      </c>
      <c r="T51" s="294">
        <f t="shared" si="32"/>
        <v>4.676501776535423E-2</v>
      </c>
      <c r="U51" s="295">
        <f t="shared" si="33"/>
        <v>7.0740355867261753E-2</v>
      </c>
      <c r="V51" s="294">
        <f t="shared" si="34"/>
        <v>5.9729202799245658E-2</v>
      </c>
      <c r="W51" s="293">
        <f t="shared" si="17"/>
        <v>4.6798712427973947E-2</v>
      </c>
      <c r="X51" s="294">
        <f t="shared" si="18"/>
        <v>4.8599941099926561E-2</v>
      </c>
      <c r="Y51" s="293">
        <f t="shared" si="19"/>
        <v>8.3993290467653289E-2</v>
      </c>
      <c r="Z51" s="294">
        <f t="shared" si="20"/>
        <v>6.6382760529130599E-2</v>
      </c>
      <c r="AA51" s="293">
        <f t="shared" si="25"/>
        <v>7.7369588412357221E-2</v>
      </c>
      <c r="AB51" s="294">
        <f t="shared" si="21"/>
        <v>6.3013459877863234E-2</v>
      </c>
      <c r="AC51" s="293">
        <f t="shared" si="26"/>
        <v>8.9373890101176481E-2</v>
      </c>
      <c r="AD51" s="294">
        <f t="shared" si="22"/>
        <v>6.918431846013802E-2</v>
      </c>
    </row>
    <row r="52" spans="10:30" ht="15" customHeight="1" x14ac:dyDescent="0.4">
      <c r="J52" s="296">
        <v>1974</v>
      </c>
      <c r="K52" s="290">
        <v>68.56</v>
      </c>
      <c r="L52" s="291">
        <f t="shared" si="0"/>
        <v>-0.29718093285494612</v>
      </c>
      <c r="M52" s="295">
        <f t="shared" si="23"/>
        <v>3.018167466388973E-2</v>
      </c>
      <c r="N52" s="294">
        <f t="shared" si="24"/>
        <v>0.10716627680153135</v>
      </c>
      <c r="O52" s="295">
        <f t="shared" si="27"/>
        <v>2.2880661820207121E-2</v>
      </c>
      <c r="P52" s="294">
        <f t="shared" si="28"/>
        <v>0.10243942438600211</v>
      </c>
      <c r="Q52" s="295">
        <f t="shared" si="29"/>
        <v>-4.4183667502660342E-3</v>
      </c>
      <c r="R52" s="294">
        <f t="shared" si="30"/>
        <v>8.5709920112197191E-2</v>
      </c>
      <c r="S52" s="295">
        <f t="shared" si="31"/>
        <v>3.6490498847625251E-2</v>
      </c>
      <c r="T52" s="294">
        <f t="shared" si="32"/>
        <v>0.11133662433444375</v>
      </c>
      <c r="U52" s="295">
        <f t="shared" si="33"/>
        <v>3.4484183021540452E-2</v>
      </c>
      <c r="V52" s="294">
        <f t="shared" si="34"/>
        <v>0.11000174908936326</v>
      </c>
      <c r="W52" s="293">
        <f t="shared" si="17"/>
        <v>2.1335500083686582E-2</v>
      </c>
      <c r="X52" s="294">
        <f t="shared" si="18"/>
        <v>0.1014527180519505</v>
      </c>
      <c r="Y52" s="293">
        <f t="shared" si="19"/>
        <v>4.662315958468026E-2</v>
      </c>
      <c r="Z52" s="294">
        <f t="shared" si="20"/>
        <v>0.11820125397823517</v>
      </c>
      <c r="AA52" s="293">
        <f t="shared" si="25"/>
        <v>2.0621426383323899E-3</v>
      </c>
      <c r="AB52" s="294">
        <f t="shared" si="21"/>
        <v>8.9546418230675981E-2</v>
      </c>
      <c r="AC52" s="293">
        <f t="shared" si="26"/>
        <v>-1.5837758273050999E-2</v>
      </c>
      <c r="AD52" s="294">
        <f t="shared" si="22"/>
        <v>7.9153981883818711E-2</v>
      </c>
    </row>
    <row r="53" spans="10:30" ht="15" customHeight="1" x14ac:dyDescent="0.4">
      <c r="J53" s="296">
        <v>1975</v>
      </c>
      <c r="K53" s="290">
        <v>90.19</v>
      </c>
      <c r="L53" s="291">
        <f t="shared" si="0"/>
        <v>0.31549008168027998</v>
      </c>
      <c r="M53" s="295">
        <f t="shared" si="23"/>
        <v>-0.10483450534183747</v>
      </c>
      <c r="N53" s="294">
        <f t="shared" si="24"/>
        <v>0.17667275845531358</v>
      </c>
      <c r="O53" s="295">
        <f t="shared" si="27"/>
        <v>-5.1658977215819232E-2</v>
      </c>
      <c r="P53" s="294">
        <f t="shared" si="28"/>
        <v>0.13479843144829134</v>
      </c>
      <c r="Q53" s="295">
        <f t="shared" si="29"/>
        <v>-4.1131657114823528E-2</v>
      </c>
      <c r="R53" s="294">
        <f t="shared" si="30"/>
        <v>0.12717906458124303</v>
      </c>
      <c r="S53" s="295">
        <f t="shared" si="31"/>
        <v>-3.4666948710194843E-2</v>
      </c>
      <c r="T53" s="294">
        <f t="shared" si="32"/>
        <v>0.12260994593187589</v>
      </c>
      <c r="U53" s="295">
        <f t="shared" si="33"/>
        <v>-8.2037849640341446E-3</v>
      </c>
      <c r="V53" s="294">
        <f t="shared" si="34"/>
        <v>0.104777719303147</v>
      </c>
      <c r="W53" s="293">
        <f t="shared" ref="W53:W84" si="35">AVERAGE(L39:L53)</f>
        <v>4.4349582559149343E-2</v>
      </c>
      <c r="X53" s="294">
        <f t="shared" ref="X53:X84" si="36">(W53-$L53)^2</f>
        <v>7.351717026365584E-2</v>
      </c>
      <c r="Y53" s="293">
        <f t="shared" si="19"/>
        <v>4.9195884902713163E-2</v>
      </c>
      <c r="Z53" s="294">
        <f t="shared" si="20"/>
        <v>7.0912599237409488E-2</v>
      </c>
      <c r="AA53" s="293">
        <f t="shared" si="25"/>
        <v>-8.7710780009651157E-2</v>
      </c>
      <c r="AB53" s="294">
        <f t="shared" si="21"/>
        <v>0.16257093486750299</v>
      </c>
      <c r="AC53" s="293">
        <f t="shared" si="26"/>
        <v>-0.12837502810580906</v>
      </c>
      <c r="AD53" s="294">
        <f t="shared" si="22"/>
        <v>0.1970162356854169</v>
      </c>
    </row>
    <row r="54" spans="10:30" ht="15" customHeight="1" x14ac:dyDescent="0.4">
      <c r="J54" s="296">
        <v>1976</v>
      </c>
      <c r="K54" s="290">
        <v>107.46</v>
      </c>
      <c r="L54" s="291">
        <f t="shared" si="0"/>
        <v>0.19148464353032482</v>
      </c>
      <c r="M54" s="295">
        <f t="shared" si="23"/>
        <v>-5.1782027336352787E-2</v>
      </c>
      <c r="N54" s="294">
        <f t="shared" si="24"/>
        <v>5.9178673154556452E-2</v>
      </c>
      <c r="O54" s="295">
        <f t="shared" si="27"/>
        <v>2.4664141369189208E-4</v>
      </c>
      <c r="P54" s="294">
        <f t="shared" si="28"/>
        <v>3.6571973453561307E-2</v>
      </c>
      <c r="Q54" s="295">
        <f t="shared" si="29"/>
        <v>2.177083456340061E-2</v>
      </c>
      <c r="R54" s="294">
        <f t="shared" si="30"/>
        <v>2.8802776954061641E-2</v>
      </c>
      <c r="S54" s="295">
        <f t="shared" si="31"/>
        <v>-5.4038356085661654E-4</v>
      </c>
      <c r="T54" s="294">
        <f t="shared" si="32"/>
        <v>3.6873611029368966E-2</v>
      </c>
      <c r="U54" s="295">
        <f t="shared" si="33"/>
        <v>1.4283276301338983E-2</v>
      </c>
      <c r="V54" s="294">
        <f t="shared" si="34"/>
        <v>3.1400324547821892E-2</v>
      </c>
      <c r="W54" s="293">
        <f t="shared" si="35"/>
        <v>4.1696192592473716E-2</v>
      </c>
      <c r="X54" s="294">
        <f t="shared" si="36"/>
        <v>2.2436580034361022E-2</v>
      </c>
      <c r="Y54" s="293">
        <f t="shared" si="19"/>
        <v>5.746184970895675E-2</v>
      </c>
      <c r="Z54" s="294">
        <f t="shared" si="20"/>
        <v>1.7962109263684932E-2</v>
      </c>
      <c r="AA54" s="293">
        <f t="shared" si="25"/>
        <v>3.3249478497328185E-2</v>
      </c>
      <c r="AB54" s="294">
        <f t="shared" si="21"/>
        <v>2.5038367453019683E-2</v>
      </c>
      <c r="AC54" s="293">
        <f t="shared" si="26"/>
        <v>4.9171015808626553E-2</v>
      </c>
      <c r="AD54" s="294">
        <f t="shared" si="22"/>
        <v>2.0253168635310122E-2</v>
      </c>
    </row>
    <row r="55" spans="10:30" ht="15" customHeight="1" x14ac:dyDescent="0.4">
      <c r="J55" s="296">
        <v>1977</v>
      </c>
      <c r="K55" s="290">
        <v>95.1</v>
      </c>
      <c r="L55" s="291">
        <f t="shared" si="0"/>
        <v>-0.11501954215522055</v>
      </c>
      <c r="M55" s="295">
        <f t="shared" si="23"/>
        <v>6.9931264118552897E-2</v>
      </c>
      <c r="N55" s="294">
        <f t="shared" si="24"/>
        <v>3.4206800741318877E-2</v>
      </c>
      <c r="O55" s="295">
        <f t="shared" si="27"/>
        <v>9.034640380316615E-3</v>
      </c>
      <c r="P55" s="294">
        <f t="shared" si="28"/>
        <v>1.5389440204560371E-2</v>
      </c>
      <c r="Q55" s="295">
        <f t="shared" si="29"/>
        <v>3.8494241837018481E-2</v>
      </c>
      <c r="R55" s="294">
        <f t="shared" si="30"/>
        <v>2.3566481875615823E-2</v>
      </c>
      <c r="S55" s="295">
        <f t="shared" si="31"/>
        <v>4.3045205662355306E-2</v>
      </c>
      <c r="T55" s="294">
        <f t="shared" si="32"/>
        <v>2.4984464502633849E-2</v>
      </c>
      <c r="U55" s="295">
        <f t="shared" si="33"/>
        <v>4.6522728428903551E-2</v>
      </c>
      <c r="V55" s="294">
        <f t="shared" si="34"/>
        <v>2.6095905185474364E-2</v>
      </c>
      <c r="W55" s="293">
        <f t="shared" si="35"/>
        <v>4.1901505202577558E-2</v>
      </c>
      <c r="X55" s="294">
        <f t="shared" si="36"/>
        <v>2.4624215103868315E-2</v>
      </c>
      <c r="Y55" s="293">
        <f t="shared" si="19"/>
        <v>5.8867504270362213E-2</v>
      </c>
      <c r="Z55" s="294">
        <f t="shared" si="20"/>
        <v>3.0236704914612771E-2</v>
      </c>
      <c r="AA55" s="293">
        <f t="shared" si="25"/>
        <v>8.0720028007227176E-2</v>
      </c>
      <c r="AB55" s="294">
        <f t="shared" si="21"/>
        <v>3.8313979327379795E-2</v>
      </c>
      <c r="AC55" s="293">
        <f t="shared" si="26"/>
        <v>0.10609646689730586</v>
      </c>
      <c r="AD55" s="294">
        <f t="shared" si="22"/>
        <v>4.8892289459316937E-2</v>
      </c>
    </row>
    <row r="56" spans="10:30" ht="15" customHeight="1" x14ac:dyDescent="0.4">
      <c r="J56" s="296">
        <v>1978</v>
      </c>
      <c r="K56" s="290">
        <v>96.11</v>
      </c>
      <c r="L56" s="291">
        <f t="shared" si="0"/>
        <v>1.062039957939017E-2</v>
      </c>
      <c r="M56" s="295">
        <f t="shared" si="23"/>
        <v>0.13065172768512809</v>
      </c>
      <c r="N56" s="294">
        <f t="shared" si="24"/>
        <v>1.4407519726827307E-2</v>
      </c>
      <c r="O56" s="295">
        <f t="shared" si="27"/>
        <v>2.3693562550109532E-2</v>
      </c>
      <c r="P56" s="294">
        <f t="shared" si="28"/>
        <v>1.709075900589879E-4</v>
      </c>
      <c r="Q56" s="295">
        <f t="shared" si="29"/>
        <v>-1.5776196126790817E-2</v>
      </c>
      <c r="R56" s="294">
        <f t="shared" si="30"/>
        <v>6.9678026487557257E-4</v>
      </c>
      <c r="S56" s="295">
        <f t="shared" si="31"/>
        <v>2.64741820274439E-2</v>
      </c>
      <c r="T56" s="294">
        <f t="shared" si="32"/>
        <v>2.5134241791021652E-4</v>
      </c>
      <c r="U56" s="295">
        <f t="shared" si="33"/>
        <v>1.4928654208402036E-2</v>
      </c>
      <c r="V56" s="294">
        <f t="shared" si="34"/>
        <v>1.8561057948402171E-5</v>
      </c>
      <c r="W56" s="293">
        <f t="shared" si="35"/>
        <v>3.0015765333015525E-2</v>
      </c>
      <c r="X56" s="294">
        <f t="shared" si="36"/>
        <v>3.7618021271690322E-4</v>
      </c>
      <c r="Y56" s="293">
        <f t="shared" si="19"/>
        <v>4.0368766809971875E-2</v>
      </c>
      <c r="Z56" s="294">
        <f t="shared" si="20"/>
        <v>8.8496535288554742E-4</v>
      </c>
      <c r="AA56" s="293">
        <f t="shared" si="25"/>
        <v>2.1998156958492859E-2</v>
      </c>
      <c r="AB56" s="294">
        <f t="shared" si="21"/>
        <v>1.294533629777257E-4</v>
      </c>
      <c r="AC56" s="293">
        <f t="shared" si="26"/>
        <v>1.7650063276295293E-2</v>
      </c>
      <c r="AD56" s="294">
        <f t="shared" si="22"/>
        <v>4.941617169158579E-5</v>
      </c>
    </row>
    <row r="57" spans="10:30" ht="15" customHeight="1" x14ac:dyDescent="0.4">
      <c r="J57" s="296">
        <v>1979</v>
      </c>
      <c r="K57" s="290">
        <v>107.94</v>
      </c>
      <c r="L57" s="291">
        <f t="shared" si="0"/>
        <v>0.12308812818645301</v>
      </c>
      <c r="M57" s="295">
        <f t="shared" si="23"/>
        <v>2.9028500318164813E-2</v>
      </c>
      <c r="N57" s="294">
        <f t="shared" si="24"/>
        <v>8.8472135947208572E-3</v>
      </c>
      <c r="O57" s="295">
        <f t="shared" si="27"/>
        <v>0.10064389565869361</v>
      </c>
      <c r="P57" s="294">
        <f t="shared" si="28"/>
        <v>5.0374357376013312E-4</v>
      </c>
      <c r="Q57" s="295">
        <f t="shared" si="29"/>
        <v>2.1078929955965657E-2</v>
      </c>
      <c r="R57" s="294">
        <f t="shared" si="30"/>
        <v>1.0405876523626862E-2</v>
      </c>
      <c r="S57" s="295">
        <f t="shared" si="31"/>
        <v>1.2581723801323145E-2</v>
      </c>
      <c r="T57" s="294">
        <f t="shared" si="32"/>
        <v>1.2211665410129849E-2</v>
      </c>
      <c r="U57" s="295">
        <f t="shared" si="33"/>
        <v>8.3302816028498119E-3</v>
      </c>
      <c r="V57" s="294">
        <f t="shared" si="34"/>
        <v>1.3169363352505809E-2</v>
      </c>
      <c r="W57" s="293">
        <f t="shared" si="35"/>
        <v>2.9575057412059066E-2</v>
      </c>
      <c r="X57" s="294">
        <f t="shared" si="36"/>
        <v>8.744694405656811E-3</v>
      </c>
      <c r="Y57" s="293">
        <f t="shared" si="19"/>
        <v>4.2284810603826307E-2</v>
      </c>
      <c r="Z57" s="294">
        <f t="shared" si="20"/>
        <v>6.5291761323588307E-3</v>
      </c>
      <c r="AA57" s="293">
        <f t="shared" si="25"/>
        <v>1.8584829744762051E-2</v>
      </c>
      <c r="AB57" s="294">
        <f t="shared" si="21"/>
        <v>1.0920939385193127E-2</v>
      </c>
      <c r="AC57" s="293">
        <f t="shared" si="26"/>
        <v>1.4838197797533243E-2</v>
      </c>
      <c r="AD57" s="294">
        <f t="shared" si="22"/>
        <v>1.1718047429205975E-2</v>
      </c>
    </row>
    <row r="58" spans="10:30" ht="15" customHeight="1" x14ac:dyDescent="0.4">
      <c r="J58" s="296">
        <v>1980</v>
      </c>
      <c r="K58" s="290">
        <v>135.76</v>
      </c>
      <c r="L58" s="291">
        <f t="shared" si="0"/>
        <v>0.25773577913655726</v>
      </c>
      <c r="M58" s="295">
        <f t="shared" si="23"/>
        <v>6.2296618702075424E-3</v>
      </c>
      <c r="N58" s="294">
        <f t="shared" si="24"/>
        <v>6.3255327022394878E-2</v>
      </c>
      <c r="O58" s="295">
        <f t="shared" si="27"/>
        <v>5.2543407285236862E-2</v>
      </c>
      <c r="P58" s="294">
        <f t="shared" si="28"/>
        <v>4.2103909465970542E-2</v>
      </c>
      <c r="Q58" s="295">
        <f t="shared" si="29"/>
        <v>0.10513274216424548</v>
      </c>
      <c r="R58" s="294">
        <f t="shared" si="30"/>
        <v>2.3287686893172756E-2</v>
      </c>
      <c r="S58" s="295">
        <f t="shared" si="31"/>
        <v>7.8325067331270117E-3</v>
      </c>
      <c r="T58" s="294">
        <f t="shared" si="32"/>
        <v>6.245164555794306E-2</v>
      </c>
      <c r="U58" s="295">
        <f t="shared" si="33"/>
        <v>3.2000542524710976E-2</v>
      </c>
      <c r="V58" s="294">
        <f t="shared" si="34"/>
        <v>5.0956397048206238E-2</v>
      </c>
      <c r="W58" s="293">
        <f t="shared" si="35"/>
        <v>4.0716144752726308E-2</v>
      </c>
      <c r="X58" s="294">
        <f t="shared" si="36"/>
        <v>4.7097521708091665E-2</v>
      </c>
      <c r="Y58" s="293">
        <f t="shared" ref="Y58:Y89" si="37">AVERAGE(L39:L58)</f>
        <v>5.6657657333237244E-2</v>
      </c>
      <c r="Z58" s="294">
        <f t="shared" ref="Z58:Z89" si="38">(Y58-$L58)^2</f>
        <v>4.0432411067950799E-2</v>
      </c>
      <c r="AA58" s="293">
        <f t="shared" si="25"/>
        <v>4.9935819277269332E-2</v>
      </c>
      <c r="AB58" s="294">
        <f t="shared" si="21"/>
        <v>4.3180823317521676E-2</v>
      </c>
      <c r="AC58" s="293">
        <f t="shared" si="26"/>
        <v>5.813816995310115E-2</v>
      </c>
      <c r="AD58" s="294">
        <f t="shared" si="22"/>
        <v>3.9839205591751685E-2</v>
      </c>
    </row>
    <row r="59" spans="10:30" ht="15" customHeight="1" x14ac:dyDescent="0.4">
      <c r="J59" s="296">
        <v>1981</v>
      </c>
      <c r="K59" s="290">
        <v>122.55</v>
      </c>
      <c r="L59" s="291">
        <f t="shared" si="0"/>
        <v>-9.730406599882141E-2</v>
      </c>
      <c r="M59" s="295">
        <f t="shared" si="23"/>
        <v>0.13048143563413347</v>
      </c>
      <c r="N59" s="294">
        <f t="shared" si="24"/>
        <v>5.1886234754176891E-2</v>
      </c>
      <c r="O59" s="295">
        <f t="shared" si="27"/>
        <v>6.910619118679498E-2</v>
      </c>
      <c r="P59" s="294">
        <f t="shared" si="28"/>
        <v>2.7692373696582992E-2</v>
      </c>
      <c r="Q59" s="295">
        <f t="shared" si="29"/>
        <v>9.3581881655500937E-2</v>
      </c>
      <c r="R59" s="294">
        <f t="shared" si="30"/>
        <v>3.643744501188869E-2</v>
      </c>
      <c r="S59" s="295">
        <f t="shared" si="31"/>
        <v>6.9459793871834083E-2</v>
      </c>
      <c r="T59" s="294">
        <f t="shared" si="32"/>
        <v>2.7810184958959625E-2</v>
      </c>
      <c r="U59" s="295">
        <f t="shared" si="33"/>
        <v>5.7676358109450779E-2</v>
      </c>
      <c r="V59" s="294">
        <f t="shared" si="34"/>
        <v>2.4018931856779911E-2</v>
      </c>
      <c r="W59" s="293">
        <f t="shared" si="35"/>
        <v>4.2956532202492931E-2</v>
      </c>
      <c r="X59" s="294">
        <f t="shared" si="36"/>
        <v>1.9673035407790543E-2</v>
      </c>
      <c r="Y59" s="293">
        <f t="shared" si="37"/>
        <v>4.0228179381773213E-2</v>
      </c>
      <c r="Z59" s="294">
        <f t="shared" si="38"/>
        <v>1.8915118519428085E-2</v>
      </c>
      <c r="AA59" s="293">
        <f t="shared" si="25"/>
        <v>0.1122758072350557</v>
      </c>
      <c r="AB59" s="294">
        <f t="shared" si="21"/>
        <v>4.3923723264728001E-2</v>
      </c>
      <c r="AC59" s="293">
        <f t="shared" si="26"/>
        <v>0.1379772136264836</v>
      </c>
      <c r="AD59" s="294">
        <f t="shared" si="22"/>
        <v>5.5357280542120968E-2</v>
      </c>
    </row>
    <row r="60" spans="10:30" ht="15" customHeight="1" x14ac:dyDescent="0.4">
      <c r="J60" s="296">
        <v>1982</v>
      </c>
      <c r="K60" s="290">
        <v>140.63999999999999</v>
      </c>
      <c r="L60" s="291">
        <f t="shared" si="0"/>
        <v>0.14761321909424716</v>
      </c>
      <c r="M60" s="295">
        <f t="shared" si="23"/>
        <v>9.4506613774729631E-2</v>
      </c>
      <c r="N60" s="294">
        <f t="shared" si="24"/>
        <v>2.820311528563007E-3</v>
      </c>
      <c r="O60" s="295">
        <f t="shared" si="27"/>
        <v>7.3535060225894761E-2</v>
      </c>
      <c r="P60" s="294">
        <f t="shared" si="28"/>
        <v>5.4875736213248569E-3</v>
      </c>
      <c r="Q60" s="295">
        <f t="shared" si="29"/>
        <v>3.5824139749671705E-2</v>
      </c>
      <c r="R60" s="294">
        <f t="shared" si="30"/>
        <v>1.2496798260707785E-2</v>
      </c>
      <c r="S60" s="295">
        <f t="shared" si="31"/>
        <v>9.8013631994137623E-2</v>
      </c>
      <c r="T60" s="294">
        <f t="shared" si="32"/>
        <v>2.460119040501352E-3</v>
      </c>
      <c r="U60" s="295">
        <f t="shared" si="33"/>
        <v>3.7159190793345086E-2</v>
      </c>
      <c r="V60" s="294">
        <f t="shared" si="34"/>
        <v>1.2200092367896475E-2</v>
      </c>
      <c r="W60" s="293">
        <f t="shared" si="35"/>
        <v>3.9402666805456441E-2</v>
      </c>
      <c r="X60" s="294">
        <f t="shared" si="36"/>
        <v>1.170952362664511E-2</v>
      </c>
      <c r="Y60" s="293">
        <f t="shared" si="37"/>
        <v>5.351380190182449E-2</v>
      </c>
      <c r="Z60" s="294">
        <f t="shared" si="38"/>
        <v>8.8547003159536106E-3</v>
      </c>
      <c r="AA60" s="293">
        <f t="shared" si="25"/>
        <v>4.9401845264892566E-2</v>
      </c>
      <c r="AB60" s="294">
        <f t="shared" si="21"/>
        <v>9.6454739494492361E-3</v>
      </c>
      <c r="AC60" s="293">
        <f t="shared" si="26"/>
        <v>4.3864701776361592E-2</v>
      </c>
      <c r="AD60" s="294">
        <f t="shared" si="22"/>
        <v>1.07637548456596E-2</v>
      </c>
    </row>
    <row r="61" spans="10:30" ht="15" customHeight="1" x14ac:dyDescent="0.4">
      <c r="J61" s="296">
        <v>1983</v>
      </c>
      <c r="K61" s="290">
        <v>164.93</v>
      </c>
      <c r="L61" s="291">
        <f t="shared" si="0"/>
        <v>0.17271046643913554</v>
      </c>
      <c r="M61" s="295">
        <f t="shared" si="23"/>
        <v>0.10268164407732767</v>
      </c>
      <c r="N61" s="294">
        <f t="shared" si="24"/>
        <v>4.9040359613816411E-3</v>
      </c>
      <c r="O61" s="295">
        <f t="shared" si="27"/>
        <v>0.10778326510460901</v>
      </c>
      <c r="P61" s="294">
        <f t="shared" si="28"/>
        <v>4.2155414731341444E-3</v>
      </c>
      <c r="Q61" s="295">
        <f t="shared" si="29"/>
        <v>8.8350691999565245E-2</v>
      </c>
      <c r="R61" s="294">
        <f t="shared" si="30"/>
        <v>7.116571543495178E-3</v>
      </c>
      <c r="S61" s="295">
        <f t="shared" si="31"/>
        <v>7.403122305327578E-2</v>
      </c>
      <c r="T61" s="294">
        <f t="shared" si="32"/>
        <v>9.7375930752057471E-3</v>
      </c>
      <c r="U61" s="295">
        <f t="shared" si="33"/>
        <v>3.6287247936387212E-2</v>
      </c>
      <c r="V61" s="294">
        <f t="shared" si="34"/>
        <v>1.8611294546648612E-2</v>
      </c>
      <c r="W61" s="293">
        <f t="shared" si="35"/>
        <v>4.5809756192404648E-2</v>
      </c>
      <c r="X61" s="294">
        <f t="shared" si="36"/>
        <v>1.610379026112475E-2</v>
      </c>
      <c r="Y61" s="293">
        <f t="shared" si="37"/>
        <v>5.2704000342640223E-2</v>
      </c>
      <c r="Z61" s="294">
        <f t="shared" si="38"/>
        <v>1.440155190496928E-2</v>
      </c>
      <c r="AA61" s="293">
        <f t="shared" si="25"/>
        <v>7.886525741369893E-2</v>
      </c>
      <c r="AB61" s="294">
        <f t="shared" si="21"/>
        <v>8.8069232570278898E-3</v>
      </c>
      <c r="AC61" s="293">
        <f t="shared" si="26"/>
        <v>8.5364108703515823E-2</v>
      </c>
      <c r="AD61" s="294">
        <f t="shared" si="22"/>
        <v>7.6293862096788543E-3</v>
      </c>
    </row>
    <row r="62" spans="10:30" ht="15" customHeight="1" x14ac:dyDescent="0.4">
      <c r="J62" s="296">
        <v>1984</v>
      </c>
      <c r="K62" s="290">
        <v>167.24</v>
      </c>
      <c r="L62" s="291">
        <f t="shared" si="0"/>
        <v>1.4005941914751727E-2</v>
      </c>
      <c r="M62" s="295">
        <f t="shared" si="23"/>
        <v>7.4339873178187091E-2</v>
      </c>
      <c r="N62" s="294">
        <f t="shared" si="24"/>
        <v>3.6401832617009434E-3</v>
      </c>
      <c r="O62" s="295">
        <f t="shared" si="27"/>
        <v>0.12018884966777965</v>
      </c>
      <c r="P62" s="294">
        <f t="shared" si="28"/>
        <v>1.1274809898888037E-2</v>
      </c>
      <c r="Q62" s="295">
        <f t="shared" si="29"/>
        <v>0.12076870537151432</v>
      </c>
      <c r="R62" s="294">
        <f t="shared" si="30"/>
        <v>1.1398287660924643E-2</v>
      </c>
      <c r="S62" s="295">
        <f t="shared" si="31"/>
        <v>7.1349197754534452E-2</v>
      </c>
      <c r="T62" s="294">
        <f t="shared" si="32"/>
        <v>3.2882489903067755E-3</v>
      </c>
      <c r="U62" s="295">
        <f t="shared" si="33"/>
        <v>7.092381766373998E-2</v>
      </c>
      <c r="V62" s="294">
        <f t="shared" si="34"/>
        <v>3.2396445797772651E-3</v>
      </c>
      <c r="W62" s="293">
        <f t="shared" si="35"/>
        <v>5.4317784388865337E-2</v>
      </c>
      <c r="X62" s="294">
        <f t="shared" si="36"/>
        <v>1.6250446436577501E-3</v>
      </c>
      <c r="Y62" s="293">
        <f t="shared" si="37"/>
        <v>4.6919360088337816E-2</v>
      </c>
      <c r="Z62" s="294">
        <f t="shared" si="38"/>
        <v>1.0832930958693471E-3</v>
      </c>
      <c r="AA62" s="293">
        <f t="shared" si="25"/>
        <v>0.10701882012132991</v>
      </c>
      <c r="AB62" s="294">
        <f t="shared" si="21"/>
        <v>8.6513955122717451E-3</v>
      </c>
      <c r="AC62" s="293">
        <f t="shared" si="26"/>
        <v>0.12030265179776373</v>
      </c>
      <c r="AD62" s="294">
        <f t="shared" si="22"/>
        <v>1.1298990531953221E-2</v>
      </c>
    </row>
    <row r="63" spans="10:30" ht="15" customHeight="1" x14ac:dyDescent="0.4">
      <c r="J63" s="296">
        <v>1985</v>
      </c>
      <c r="K63" s="290">
        <v>211.28</v>
      </c>
      <c r="L63" s="291">
        <f t="shared" si="0"/>
        <v>0.26333413059076771</v>
      </c>
      <c r="M63" s="295">
        <f t="shared" si="23"/>
        <v>0.11144320914937815</v>
      </c>
      <c r="N63" s="294">
        <f t="shared" si="24"/>
        <v>2.3070852016314373E-2</v>
      </c>
      <c r="O63" s="295">
        <f t="shared" si="27"/>
        <v>5.9256390362328257E-2</v>
      </c>
      <c r="P63" s="294">
        <f t="shared" si="28"/>
        <v>4.164772405674641E-2</v>
      </c>
      <c r="Q63" s="295">
        <f t="shared" si="29"/>
        <v>9.8952268117174072E-2</v>
      </c>
      <c r="R63" s="294">
        <f t="shared" si="30"/>
        <v>2.7021396710287457E-2</v>
      </c>
      <c r="S63" s="295">
        <f t="shared" si="31"/>
        <v>8.9781409764530501E-2</v>
      </c>
      <c r="T63" s="294">
        <f t="shared" si="32"/>
        <v>3.0120546906189833E-2</v>
      </c>
      <c r="U63" s="295">
        <f t="shared" si="33"/>
        <v>0.10204250514070978</v>
      </c>
      <c r="V63" s="294">
        <f t="shared" si="34"/>
        <v>2.6014988440321775E-2</v>
      </c>
      <c r="W63" s="293">
        <f t="shared" si="35"/>
        <v>7.1808218208972568E-2</v>
      </c>
      <c r="X63" s="294">
        <f t="shared" si="36"/>
        <v>3.6682175113679071E-2</v>
      </c>
      <c r="Y63" s="293">
        <f t="shared" si="37"/>
        <v>5.5555093166548761E-2</v>
      </c>
      <c r="Z63" s="294">
        <f t="shared" si="38"/>
        <v>4.3172128392934973E-2</v>
      </c>
      <c r="AA63" s="293">
        <f t="shared" si="25"/>
        <v>7.9114956659356445E-2</v>
      </c>
      <c r="AB63" s="294">
        <f t="shared" si="21"/>
        <v>3.3936704043971554E-2</v>
      </c>
      <c r="AC63" s="293">
        <f t="shared" si="26"/>
        <v>7.7783967844558932E-2</v>
      </c>
      <c r="AD63" s="294">
        <f t="shared" si="22"/>
        <v>3.4428862895144567E-2</v>
      </c>
    </row>
    <row r="64" spans="10:30" ht="15" customHeight="1" x14ac:dyDescent="0.4">
      <c r="J64" s="296">
        <v>1986</v>
      </c>
      <c r="K64" s="290">
        <v>242.17</v>
      </c>
      <c r="L64" s="291">
        <f t="shared" si="0"/>
        <v>0.1462040893600908</v>
      </c>
      <c r="M64" s="295">
        <f t="shared" si="23"/>
        <v>0.15001684631488499</v>
      </c>
      <c r="N64" s="294">
        <f t="shared" si="24"/>
        <v>1.4537115596331455E-5</v>
      </c>
      <c r="O64" s="295">
        <f t="shared" si="27"/>
        <v>0.14941593950972554</v>
      </c>
      <c r="P64" s="294">
        <f t="shared" si="28"/>
        <v>1.0315981383708685E-5</v>
      </c>
      <c r="Q64" s="295">
        <f t="shared" si="29"/>
        <v>0.10007193840801616</v>
      </c>
      <c r="R64" s="294">
        <f t="shared" si="30"/>
        <v>2.1281753514650011E-3</v>
      </c>
      <c r="S64" s="295">
        <f t="shared" si="31"/>
        <v>0.12588337133758443</v>
      </c>
      <c r="T64" s="294">
        <f t="shared" si="32"/>
        <v>4.1293158095021535E-4</v>
      </c>
      <c r="U64" s="295">
        <f t="shared" si="33"/>
        <v>9.6826910031758542E-2</v>
      </c>
      <c r="V64" s="294">
        <f t="shared" si="34"/>
        <v>2.4381058384222824E-3</v>
      </c>
      <c r="W64" s="293">
        <f t="shared" si="35"/>
        <v>7.4363983688829599E-2</v>
      </c>
      <c r="X64" s="294">
        <f t="shared" si="36"/>
        <v>5.1610007828579762E-3</v>
      </c>
      <c r="Y64" s="293">
        <f t="shared" si="37"/>
        <v>6.9410791521819351E-2</v>
      </c>
      <c r="Z64" s="294">
        <f t="shared" si="38"/>
        <v>5.8972105928774667E-3</v>
      </c>
      <c r="AA64" s="293">
        <f t="shared" si="25"/>
        <v>0.13438070883877981</v>
      </c>
      <c r="AB64" s="294">
        <f t="shared" si="21"/>
        <v>1.397923269517161E-4</v>
      </c>
      <c r="AC64" s="293">
        <f t="shared" si="26"/>
        <v>0.15200403294304243</v>
      </c>
      <c r="AD64" s="294">
        <f t="shared" si="22"/>
        <v>3.3639345565421833E-5</v>
      </c>
    </row>
    <row r="65" spans="10:30" ht="15" customHeight="1" x14ac:dyDescent="0.4">
      <c r="J65" s="296">
        <v>1987</v>
      </c>
      <c r="K65" s="290">
        <v>247.08</v>
      </c>
      <c r="L65" s="291">
        <f t="shared" si="0"/>
        <v>2.0275013420324669E-2</v>
      </c>
      <c r="M65" s="295">
        <f t="shared" si="23"/>
        <v>0.14118138728853677</v>
      </c>
      <c r="N65" s="294">
        <f t="shared" si="24"/>
        <v>1.4618351241959881E-2</v>
      </c>
      <c r="O65" s="295">
        <f t="shared" si="27"/>
        <v>0.14906365707618643</v>
      </c>
      <c r="P65" s="294">
        <f t="shared" si="28"/>
        <v>1.6586514734716541E-2</v>
      </c>
      <c r="Q65" s="295">
        <f t="shared" si="29"/>
        <v>0.14877356947979858</v>
      </c>
      <c r="R65" s="294">
        <f t="shared" si="30"/>
        <v>1.6511878909369761E-2</v>
      </c>
      <c r="S65" s="295">
        <f t="shared" si="31"/>
        <v>0.129185651505247</v>
      </c>
      <c r="T65" s="294">
        <f t="shared" si="32"/>
        <v>1.1861527088064932E-2</v>
      </c>
      <c r="U65" s="295">
        <f t="shared" si="33"/>
        <v>9.2298854614735137E-2</v>
      </c>
      <c r="V65" s="294">
        <f t="shared" si="34"/>
        <v>5.1874337003976582E-3</v>
      </c>
      <c r="W65" s="293">
        <f t="shared" si="35"/>
        <v>6.5293474739262836E-2</v>
      </c>
      <c r="X65" s="294">
        <f t="shared" si="36"/>
        <v>2.0266618595247317E-3</v>
      </c>
      <c r="Y65" s="293">
        <f t="shared" si="37"/>
        <v>6.0378482190345847E-2</v>
      </c>
      <c r="Z65" s="294">
        <f t="shared" si="38"/>
        <v>1.6082882073880638E-3</v>
      </c>
      <c r="AA65" s="293">
        <f t="shared" si="25"/>
        <v>0.13792772299517311</v>
      </c>
      <c r="AB65" s="294">
        <f t="shared" si="21"/>
        <v>1.3842160070303634E-2</v>
      </c>
      <c r="AC65" s="293">
        <f t="shared" si="26"/>
        <v>0.14968405550986177</v>
      </c>
      <c r="AD65" s="294">
        <f t="shared" si="22"/>
        <v>1.6746700174531587E-2</v>
      </c>
    </row>
    <row r="66" spans="10:30" ht="15" customHeight="1" x14ac:dyDescent="0.4">
      <c r="J66" s="296">
        <v>1988</v>
      </c>
      <c r="K66" s="290">
        <v>277.72000000000003</v>
      </c>
      <c r="L66" s="291">
        <f t="shared" si="0"/>
        <v>0.12400841832604829</v>
      </c>
      <c r="M66" s="295">
        <f t="shared" si="23"/>
        <v>0.14327107779039439</v>
      </c>
      <c r="N66" s="294">
        <f t="shared" si="24"/>
        <v>3.71050049639362E-4</v>
      </c>
      <c r="O66" s="295">
        <f t="shared" si="27"/>
        <v>0.11095479382148374</v>
      </c>
      <c r="P66" s="294">
        <f t="shared" si="28"/>
        <v>1.7039711270616827E-4</v>
      </c>
      <c r="Q66" s="295">
        <f t="shared" si="29"/>
        <v>0.12330592834501408</v>
      </c>
      <c r="R66" s="294">
        <f t="shared" si="30"/>
        <v>4.9349217345344861E-7</v>
      </c>
      <c r="S66" s="295">
        <f t="shared" si="31"/>
        <v>9.526268497435661E-2</v>
      </c>
      <c r="T66" s="294">
        <f t="shared" si="32"/>
        <v>8.2631718592655965E-4</v>
      </c>
      <c r="U66" s="295">
        <f t="shared" si="33"/>
        <v>0.10582831017228966</v>
      </c>
      <c r="V66" s="294">
        <f t="shared" si="34"/>
        <v>3.3051633248236108E-4</v>
      </c>
      <c r="W66" s="293">
        <f t="shared" si="35"/>
        <v>8.5137718016625535E-2</v>
      </c>
      <c r="X66" s="294">
        <f t="shared" si="36"/>
        <v>1.5109313425449586E-3</v>
      </c>
      <c r="Y66" s="293">
        <f t="shared" si="37"/>
        <v>6.2748696824902653E-2</v>
      </c>
      <c r="Z66" s="294">
        <f t="shared" si="38"/>
        <v>3.7527534783979256E-3</v>
      </c>
      <c r="AA66" s="293">
        <f t="shared" si="25"/>
        <v>0.10263191012271858</v>
      </c>
      <c r="AB66" s="294">
        <f t="shared" si="21"/>
        <v>4.5695510296702265E-4</v>
      </c>
      <c r="AC66" s="293">
        <f t="shared" si="26"/>
        <v>9.7920438674046928E-2</v>
      </c>
      <c r="AD66" s="294">
        <f t="shared" si="22"/>
        <v>6.805826823232374E-4</v>
      </c>
    </row>
    <row r="67" spans="10:30" ht="15" customHeight="1" x14ac:dyDescent="0.4">
      <c r="J67" s="296">
        <v>1989</v>
      </c>
      <c r="K67" s="290">
        <v>353.4</v>
      </c>
      <c r="L67" s="291">
        <f t="shared" si="0"/>
        <v>0.27250468097364233</v>
      </c>
      <c r="M67" s="295">
        <f t="shared" si="23"/>
        <v>9.6829173702154589E-2</v>
      </c>
      <c r="N67" s="294">
        <f t="shared" si="24"/>
        <v>3.0861883855094537E-2</v>
      </c>
      <c r="O67" s="295">
        <f t="shared" si="27"/>
        <v>0.13845541292430785</v>
      </c>
      <c r="P67" s="294">
        <f t="shared" si="28"/>
        <v>1.7969206264562325E-2</v>
      </c>
      <c r="Q67" s="295">
        <f t="shared" si="29"/>
        <v>0.11356551872239665</v>
      </c>
      <c r="R67" s="294">
        <f t="shared" si="30"/>
        <v>2.5261657297127801E-2</v>
      </c>
      <c r="S67" s="295">
        <f t="shared" si="31"/>
        <v>0.12687875416362368</v>
      </c>
      <c r="T67" s="294">
        <f t="shared" si="32"/>
        <v>2.1206910559276908E-2</v>
      </c>
      <c r="U67" s="295">
        <f t="shared" si="33"/>
        <v>0.11716711204695548</v>
      </c>
      <c r="V67" s="294">
        <f t="shared" si="34"/>
        <v>2.4129760320053189E-2</v>
      </c>
      <c r="W67" s="293">
        <f t="shared" si="35"/>
        <v>0.12311675893853145</v>
      </c>
      <c r="X67" s="294">
        <f t="shared" si="36"/>
        <v>2.2316751249968361E-2</v>
      </c>
      <c r="Y67" s="293">
        <f t="shared" si="37"/>
        <v>8.2054654925192705E-2</v>
      </c>
      <c r="Z67" s="294">
        <f t="shared" si="38"/>
        <v>3.6271212421855145E-2</v>
      </c>
      <c r="AA67" s="293">
        <f t="shared" si="25"/>
        <v>0.10904486258371748</v>
      </c>
      <c r="AB67" s="294">
        <f t="shared" si="21"/>
        <v>2.6719112228067214E-2</v>
      </c>
      <c r="AC67" s="293">
        <f t="shared" si="26"/>
        <v>0.10835563053484748</v>
      </c>
      <c r="AD67" s="294">
        <f t="shared" si="22"/>
        <v>2.6944910759958016E-2</v>
      </c>
    </row>
    <row r="68" spans="10:30" ht="15" customHeight="1" x14ac:dyDescent="0.4">
      <c r="J68" s="296">
        <v>1990</v>
      </c>
      <c r="K68" s="290">
        <v>330.22</v>
      </c>
      <c r="L68" s="291">
        <f t="shared" si="0"/>
        <v>-6.5591397849462232E-2</v>
      </c>
      <c r="M68" s="295">
        <f t="shared" si="23"/>
        <v>0.13892937090667176</v>
      </c>
      <c r="N68" s="294">
        <f t="shared" si="24"/>
        <v>4.182874485260004E-2</v>
      </c>
      <c r="O68" s="295">
        <f t="shared" si="27"/>
        <v>0.14074805052002654</v>
      </c>
      <c r="P68" s="294">
        <f t="shared" si="28"/>
        <v>4.2575967953424915E-2</v>
      </c>
      <c r="Q68" s="295">
        <f t="shared" si="29"/>
        <v>0.16526526653417475</v>
      </c>
      <c r="R68" s="294">
        <f t="shared" si="30"/>
        <v>5.3294799490339211E-2</v>
      </c>
      <c r="S68" s="295">
        <f t="shared" si="31"/>
        <v>0.14472039157496588</v>
      </c>
      <c r="T68" s="294">
        <f t="shared" si="32"/>
        <v>4.4231048770905002E-2</v>
      </c>
      <c r="U68" s="295">
        <f t="shared" si="33"/>
        <v>0.13210876732567439</v>
      </c>
      <c r="V68" s="294">
        <f t="shared" si="34"/>
        <v>3.90853553102763E-2</v>
      </c>
      <c r="W68" s="293">
        <f t="shared" si="35"/>
        <v>9.7711326969881954E-2</v>
      </c>
      <c r="X68" s="294">
        <f t="shared" si="36"/>
        <v>2.6667779933422453E-2</v>
      </c>
      <c r="Y68" s="293">
        <f t="shared" si="37"/>
        <v>7.8726203868261638E-2</v>
      </c>
      <c r="Z68" s="294">
        <f t="shared" si="38"/>
        <v>2.0827570165555576E-2</v>
      </c>
      <c r="AA68" s="293">
        <f t="shared" si="25"/>
        <v>0.15808280810069492</v>
      </c>
      <c r="AB68" s="294">
        <f t="shared" si="21"/>
        <v>5.0030150407433312E-2</v>
      </c>
      <c r="AC68" s="293">
        <f t="shared" si="26"/>
        <v>0.17401525071036544</v>
      </c>
      <c r="AD68" s="294">
        <f t="shared" si="22"/>
        <v>5.741134603407276E-2</v>
      </c>
    </row>
    <row r="69" spans="10:30" ht="15" customHeight="1" x14ac:dyDescent="0.4">
      <c r="J69" s="296">
        <v>1991</v>
      </c>
      <c r="K69" s="290">
        <v>417.09</v>
      </c>
      <c r="L69" s="291">
        <f t="shared" si="0"/>
        <v>0.26306704621161631</v>
      </c>
      <c r="M69" s="295">
        <f t="shared" si="23"/>
        <v>0.1103072338167428</v>
      </c>
      <c r="N69" s="294">
        <f t="shared" si="24"/>
        <v>2.3335560282916952E-2</v>
      </c>
      <c r="O69" s="295">
        <f t="shared" si="27"/>
        <v>8.779917871763826E-2</v>
      </c>
      <c r="P69" s="294">
        <f t="shared" si="28"/>
        <v>3.0718825375886646E-2</v>
      </c>
      <c r="Q69" s="295">
        <f t="shared" si="29"/>
        <v>9.948016084612879E-2</v>
      </c>
      <c r="R69" s="294">
        <f t="shared" si="30"/>
        <v>2.6760669063581155E-2</v>
      </c>
      <c r="S69" s="295">
        <f t="shared" si="31"/>
        <v>0.11067726810516619</v>
      </c>
      <c r="T69" s="294">
        <f t="shared" si="32"/>
        <v>2.3222644471333098E-2</v>
      </c>
      <c r="U69" s="295">
        <f t="shared" si="33"/>
        <v>9.9776049627072455E-2</v>
      </c>
      <c r="V69" s="294">
        <f t="shared" si="34"/>
        <v>2.6663949565573511E-2</v>
      </c>
      <c r="W69" s="293">
        <f t="shared" si="35"/>
        <v>0.1024834871486347</v>
      </c>
      <c r="X69" s="294">
        <f t="shared" si="36"/>
        <v>2.5787079441334102E-2</v>
      </c>
      <c r="Y69" s="293">
        <f t="shared" si="37"/>
        <v>8.6486175820730662E-2</v>
      </c>
      <c r="Z69" s="294">
        <f t="shared" si="38"/>
        <v>3.118080378800276E-2</v>
      </c>
      <c r="AA69" s="293">
        <f t="shared" si="25"/>
        <v>9.0980546315647753E-2</v>
      </c>
      <c r="AB69" s="294">
        <f t="shared" si="21"/>
        <v>2.9613763446445184E-2</v>
      </c>
      <c r="AC69" s="293">
        <f t="shared" si="26"/>
        <v>7.8172591286434362E-2</v>
      </c>
      <c r="AD69" s="294">
        <f t="shared" si="22"/>
        <v>3.418595946208014E-2</v>
      </c>
    </row>
    <row r="70" spans="10:30" ht="15" customHeight="1" x14ac:dyDescent="0.4">
      <c r="J70" s="296">
        <v>1992</v>
      </c>
      <c r="K70" s="290">
        <v>435.71</v>
      </c>
      <c r="L70" s="291">
        <f t="shared" si="0"/>
        <v>4.4642643074636182E-2</v>
      </c>
      <c r="M70" s="295">
        <f t="shared" si="23"/>
        <v>0.15666010977859882</v>
      </c>
      <c r="N70" s="294">
        <f t="shared" si="24"/>
        <v>1.2547912846773377E-2</v>
      </c>
      <c r="O70" s="295">
        <f t="shared" si="27"/>
        <v>0.14849718691546118</v>
      </c>
      <c r="P70" s="294">
        <f t="shared" si="28"/>
        <v>1.0785766276385842E-2</v>
      </c>
      <c r="Q70" s="295">
        <f t="shared" si="29"/>
        <v>0.12285275221643385</v>
      </c>
      <c r="R70" s="294">
        <f t="shared" si="30"/>
        <v>6.1168211719719034E-3</v>
      </c>
      <c r="S70" s="295">
        <f t="shared" si="31"/>
        <v>0.14625742586186113</v>
      </c>
      <c r="T70" s="294">
        <f t="shared" si="32"/>
        <v>1.0325564080894908E-2</v>
      </c>
      <c r="U70" s="295">
        <f t="shared" si="33"/>
        <v>0.1358131608481162</v>
      </c>
      <c r="V70" s="294">
        <f t="shared" si="34"/>
        <v>8.3120633110844375E-3</v>
      </c>
      <c r="W70" s="293">
        <f t="shared" si="35"/>
        <v>0.11312763283062519</v>
      </c>
      <c r="X70" s="294">
        <f t="shared" si="36"/>
        <v>4.6901938218779186E-3</v>
      </c>
      <c r="Y70" s="293">
        <f t="shared" si="37"/>
        <v>8.0901675591271177E-2</v>
      </c>
      <c r="Z70" s="294">
        <f t="shared" si="38"/>
        <v>1.314717439042394E-3</v>
      </c>
      <c r="AA70" s="293">
        <f t="shared" si="25"/>
        <v>0.14260649628443833</v>
      </c>
      <c r="AB70" s="294">
        <f t="shared" si="21"/>
        <v>9.596916535711663E-3</v>
      </c>
      <c r="AC70" s="293">
        <f t="shared" si="26"/>
        <v>0.15213037325650713</v>
      </c>
      <c r="AD70" s="294">
        <f t="shared" si="22"/>
        <v>1.1553612139650692E-2</v>
      </c>
    </row>
    <row r="71" spans="10:30" ht="15" customHeight="1" x14ac:dyDescent="0.4">
      <c r="J71" s="296">
        <v>1993</v>
      </c>
      <c r="K71" s="290">
        <v>466.45</v>
      </c>
      <c r="L71" s="291">
        <f t="shared" ref="L71:L100" si="39">(K71-K70)/K70</f>
        <v>7.0551513621445475E-2</v>
      </c>
      <c r="M71" s="295">
        <f t="shared" si="23"/>
        <v>8.0706097145596747E-2</v>
      </c>
      <c r="N71" s="294">
        <f t="shared" si="24"/>
        <v>1.0311556654896449E-4</v>
      </c>
      <c r="O71" s="295">
        <f t="shared" si="27"/>
        <v>0.12865574310260816</v>
      </c>
      <c r="P71" s="294">
        <f t="shared" si="28"/>
        <v>3.3761014835996151E-3</v>
      </c>
      <c r="Q71" s="295">
        <f t="shared" si="29"/>
        <v>0.12772627814729617</v>
      </c>
      <c r="R71" s="294">
        <f t="shared" si="30"/>
        <v>3.2689536985864753E-3</v>
      </c>
      <c r="S71" s="295">
        <f t="shared" si="31"/>
        <v>0.11501578478812804</v>
      </c>
      <c r="T71" s="294">
        <f t="shared" si="32"/>
        <v>1.977071410384279E-3</v>
      </c>
      <c r="U71" s="295">
        <f t="shared" si="33"/>
        <v>0.12551610324615514</v>
      </c>
      <c r="V71" s="294">
        <f t="shared" si="34"/>
        <v>3.0211061126127416E-3</v>
      </c>
      <c r="W71" s="293">
        <f t="shared" si="35"/>
        <v>0.11712304043342886</v>
      </c>
      <c r="X71" s="294">
        <f t="shared" si="36"/>
        <v>2.1689071095992874E-3</v>
      </c>
      <c r="Y71" s="293">
        <f t="shared" si="37"/>
        <v>9.3112012814063047E-2</v>
      </c>
      <c r="Z71" s="294">
        <f t="shared" si="38"/>
        <v>5.0897612382009812E-4</v>
      </c>
      <c r="AA71" s="293">
        <f t="shared" si="25"/>
        <v>0.11321734032149769</v>
      </c>
      <c r="AB71" s="294">
        <f t="shared" si="21"/>
        <v>1.8203727679988884E-3</v>
      </c>
      <c r="AC71" s="293">
        <f t="shared" si="26"/>
        <v>0.10913528118375876</v>
      </c>
      <c r="AD71" s="294">
        <f t="shared" si="22"/>
        <v>1.4887071193026187E-3</v>
      </c>
    </row>
    <row r="72" spans="10:30" ht="15" customHeight="1" x14ac:dyDescent="0.4">
      <c r="J72" s="296">
        <v>1994</v>
      </c>
      <c r="K72" s="290">
        <v>459.27</v>
      </c>
      <c r="L72" s="291">
        <f t="shared" si="39"/>
        <v>-1.5392860971165198E-2</v>
      </c>
      <c r="M72" s="295">
        <f t="shared" si="23"/>
        <v>0.1260870676358993</v>
      </c>
      <c r="N72" s="294">
        <f t="shared" si="24"/>
        <v>2.0016570198660065E-2</v>
      </c>
      <c r="O72" s="295">
        <f t="shared" si="27"/>
        <v>7.8167451264558929E-2</v>
      </c>
      <c r="P72" s="294">
        <f t="shared" si="28"/>
        <v>8.7535320256461897E-3</v>
      </c>
      <c r="Q72" s="295">
        <f t="shared" si="29"/>
        <v>0.11703489720637564</v>
      </c>
      <c r="R72" s="294">
        <f t="shared" si="30"/>
        <v>1.7537111135929231E-2</v>
      </c>
      <c r="S72" s="295">
        <f t="shared" si="31"/>
        <v>0.10420827396832157</v>
      </c>
      <c r="T72" s="294">
        <f t="shared" si="32"/>
        <v>1.4304431478813322E-2</v>
      </c>
      <c r="U72" s="295">
        <f t="shared" si="33"/>
        <v>0.11530020796438614</v>
      </c>
      <c r="V72" s="294">
        <f t="shared" si="34"/>
        <v>1.7080678267792773E-2</v>
      </c>
      <c r="W72" s="293">
        <f t="shared" si="35"/>
        <v>0.10789097448958765</v>
      </c>
      <c r="X72" s="294">
        <f t="shared" si="36"/>
        <v>1.5198904085913982E-2</v>
      </c>
      <c r="Y72" s="293">
        <f t="shared" si="37"/>
        <v>0.10720141640825212</v>
      </c>
      <c r="Z72" s="294">
        <f t="shared" si="38"/>
        <v>1.5029356846181513E-2</v>
      </c>
      <c r="AA72" s="293">
        <f t="shared" si="25"/>
        <v>0.10041759231148202</v>
      </c>
      <c r="AB72" s="294">
        <f t="shared" ref="AB72:AB101" si="40">(AA72-$L72)^2</f>
        <v>1.3412061089532214E-2</v>
      </c>
      <c r="AC72" s="293">
        <f t="shared" si="26"/>
        <v>9.3701774158833434E-2</v>
      </c>
      <c r="AD72" s="294">
        <f t="shared" ref="AD72:AD101" si="41">(AC72-$L72)^2</f>
        <v>1.1901639414147531E-2</v>
      </c>
    </row>
    <row r="73" spans="10:30" ht="15" customHeight="1" x14ac:dyDescent="0.4">
      <c r="J73" s="296">
        <v>1995</v>
      </c>
      <c r="K73" s="290">
        <v>615.92999999999995</v>
      </c>
      <c r="L73" s="291">
        <f t="shared" si="39"/>
        <v>0.34110653863740276</v>
      </c>
      <c r="M73" s="295">
        <f t="shared" ref="M73:M99" si="42">AVERAGE(L70:L72)</f>
        <v>3.3267098574972155E-2</v>
      </c>
      <c r="N73" s="294">
        <f t="shared" ref="N73:N101" si="43">(M73-$L73)^2</f>
        <v>9.4765120857950788E-2</v>
      </c>
      <c r="O73" s="295">
        <f t="shared" si="27"/>
        <v>9.0717085484133181E-2</v>
      </c>
      <c r="P73" s="294">
        <f t="shared" si="28"/>
        <v>6.2694878250393368E-2</v>
      </c>
      <c r="Q73" s="295">
        <f t="shared" si="29"/>
        <v>5.94553888174141E-2</v>
      </c>
      <c r="R73" s="294">
        <f t="shared" si="30"/>
        <v>7.9327370194921712E-2</v>
      </c>
      <c r="S73" s="295">
        <f t="shared" si="31"/>
        <v>9.911286334096589E-2</v>
      </c>
      <c r="T73" s="294">
        <f t="shared" si="32"/>
        <v>5.8560938883477319E-2</v>
      </c>
      <c r="U73" s="295">
        <f t="shared" si="33"/>
        <v>0.11236032767579444</v>
      </c>
      <c r="V73" s="294">
        <f t="shared" si="34"/>
        <v>5.2324829029292606E-2</v>
      </c>
      <c r="W73" s="293">
        <f t="shared" si="35"/>
        <v>0.11344902512297735</v>
      </c>
      <c r="X73" s="294">
        <f t="shared" si="36"/>
        <v>5.1827943459570792E-2</v>
      </c>
      <c r="Y73" s="293">
        <f t="shared" si="37"/>
        <v>0.10848223925610825</v>
      </c>
      <c r="Z73" s="294">
        <f t="shared" si="38"/>
        <v>5.4114064662638135E-2</v>
      </c>
      <c r="AA73" s="293">
        <f t="shared" ref="AA73:AA101" si="44">0.3*L72+0.7*AA72</f>
        <v>6.5674456326687849E-2</v>
      </c>
      <c r="AB73" s="294">
        <f t="shared" si="40"/>
        <v>7.5862831966016439E-2</v>
      </c>
      <c r="AC73" s="293">
        <f t="shared" ref="AC73:AC101" si="45">0.4*L72+0.6*AC72</f>
        <v>5.0063920106833977E-2</v>
      </c>
      <c r="AD73" s="294">
        <f t="shared" si="41"/>
        <v>8.4705805801130185E-2</v>
      </c>
    </row>
    <row r="74" spans="10:30" ht="15" customHeight="1" x14ac:dyDescent="0.4">
      <c r="J74" s="296">
        <v>1996</v>
      </c>
      <c r="K74" s="290">
        <v>740.74</v>
      </c>
      <c r="L74" s="291">
        <f t="shared" si="39"/>
        <v>0.20263666325718843</v>
      </c>
      <c r="M74" s="295">
        <f t="shared" si="42"/>
        <v>0.13208839709589434</v>
      </c>
      <c r="N74" s="294">
        <f t="shared" si="43"/>
        <v>4.9770578583647924E-3</v>
      </c>
      <c r="O74" s="295">
        <f t="shared" ref="O74:O100" si="46">AVERAGE(L70:L73)</f>
        <v>0.11022695859057981</v>
      </c>
      <c r="P74" s="294">
        <f t="shared" ref="P74:P101" si="47">(O74-$L74)^2</f>
        <v>8.5395535165698287E-3</v>
      </c>
      <c r="Q74" s="295">
        <f t="shared" si="29"/>
        <v>0.14079497611478708</v>
      </c>
      <c r="R74" s="294">
        <f t="shared" si="30"/>
        <v>3.8243942686186482E-3</v>
      </c>
      <c r="S74" s="295">
        <f t="shared" si="31"/>
        <v>0.13012688052830224</v>
      </c>
      <c r="T74" s="294">
        <f t="shared" si="32"/>
        <v>5.2576685913902832E-3</v>
      </c>
      <c r="U74" s="295">
        <f t="shared" si="33"/>
        <v>0.12013756848045794</v>
      </c>
      <c r="V74" s="294">
        <f t="shared" si="34"/>
        <v>6.8061006389799608E-3</v>
      </c>
      <c r="W74" s="293">
        <f t="shared" si="35"/>
        <v>0.13344507374004466</v>
      </c>
      <c r="X74" s="294">
        <f t="shared" si="36"/>
        <v>4.7874760599089195E-3</v>
      </c>
      <c r="Y74" s="293">
        <f t="shared" si="37"/>
        <v>0.10903984024245142</v>
      </c>
      <c r="Z74" s="294">
        <f t="shared" si="38"/>
        <v>8.7603652784520036E-3</v>
      </c>
      <c r="AA74" s="293">
        <f t="shared" si="44"/>
        <v>0.14830408101990231</v>
      </c>
      <c r="AB74" s="294">
        <f t="shared" si="40"/>
        <v>2.9520294925714599E-3</v>
      </c>
      <c r="AC74" s="293">
        <f t="shared" si="45"/>
        <v>0.1664809675190615</v>
      </c>
      <c r="AD74" s="294">
        <f t="shared" si="41"/>
        <v>1.3072343343080103E-3</v>
      </c>
    </row>
    <row r="75" spans="10:30" ht="15" customHeight="1" x14ac:dyDescent="0.4">
      <c r="J75" s="296">
        <v>1997</v>
      </c>
      <c r="K75" s="290">
        <v>970.43</v>
      </c>
      <c r="L75" s="291">
        <f t="shared" si="39"/>
        <v>0.31008181008181002</v>
      </c>
      <c r="M75" s="295">
        <f t="shared" si="42"/>
        <v>0.17611678030780867</v>
      </c>
      <c r="N75" s="294">
        <f t="shared" si="43"/>
        <v>1.7946629202349067E-2</v>
      </c>
      <c r="O75" s="295">
        <f t="shared" si="46"/>
        <v>0.14972546363621786</v>
      </c>
      <c r="P75" s="294">
        <f t="shared" si="47"/>
        <v>2.5714157845378775E-2</v>
      </c>
      <c r="Q75" s="295">
        <f t="shared" ref="Q75:Q100" si="48">AVERAGE(L70:L74)</f>
        <v>0.12870889952390155</v>
      </c>
      <c r="R75" s="294">
        <f t="shared" ref="R75:R101" si="49">(Q75-$L75)^2</f>
        <v>3.2896132684247063E-2</v>
      </c>
      <c r="S75" s="295">
        <f t="shared" si="31"/>
        <v>0.12014573514023738</v>
      </c>
      <c r="T75" s="294">
        <f t="shared" si="32"/>
        <v>3.6075712564210695E-2</v>
      </c>
      <c r="U75" s="295">
        <f t="shared" si="33"/>
        <v>0.12578082587016767</v>
      </c>
      <c r="V75" s="294">
        <f t="shared" si="34"/>
        <v>3.3966852781380043E-2</v>
      </c>
      <c r="W75" s="293">
        <f t="shared" si="35"/>
        <v>0.14427631313921552</v>
      </c>
      <c r="X75" s="294">
        <f t="shared" si="36"/>
        <v>2.7491462816380714E-2</v>
      </c>
      <c r="Y75" s="293">
        <f t="shared" si="37"/>
        <v>0.13029490785430295</v>
      </c>
      <c r="Z75" s="294">
        <f t="shared" si="38"/>
        <v>3.2323330212563187E-2</v>
      </c>
      <c r="AA75" s="293">
        <f t="shared" si="44"/>
        <v>0.16460385569108812</v>
      </c>
      <c r="AB75" s="294">
        <f t="shared" si="40"/>
        <v>2.1163835213708959E-2</v>
      </c>
      <c r="AC75" s="293">
        <f t="shared" si="45"/>
        <v>0.18094324581431226</v>
      </c>
      <c r="AD75" s="294">
        <f t="shared" si="41"/>
        <v>1.6676768781070647E-2</v>
      </c>
    </row>
    <row r="76" spans="10:30" ht="15" customHeight="1" x14ac:dyDescent="0.4">
      <c r="J76" s="296">
        <v>1998</v>
      </c>
      <c r="K76" s="290">
        <v>1229.23</v>
      </c>
      <c r="L76" s="291">
        <f t="shared" si="39"/>
        <v>0.2666859021258618</v>
      </c>
      <c r="M76" s="295">
        <f t="shared" si="42"/>
        <v>0.28460833732546703</v>
      </c>
      <c r="N76" s="294">
        <f t="shared" si="43"/>
        <v>3.2121368348404875E-4</v>
      </c>
      <c r="O76" s="295">
        <f t="shared" si="46"/>
        <v>0.20960803775130901</v>
      </c>
      <c r="P76" s="294">
        <f t="shared" si="47"/>
        <v>3.257882601559842E-3</v>
      </c>
      <c r="Q76" s="295">
        <f t="shared" si="48"/>
        <v>0.1817967329253363</v>
      </c>
      <c r="R76" s="294">
        <f t="shared" si="49"/>
        <v>7.2061710475554474E-3</v>
      </c>
      <c r="S76" s="295">
        <f t="shared" si="31"/>
        <v>0.17381333627327628</v>
      </c>
      <c r="T76" s="294">
        <f t="shared" si="32"/>
        <v>8.6253134880428343E-3</v>
      </c>
      <c r="U76" s="295">
        <f t="shared" si="33"/>
        <v>0.15476150553631624</v>
      </c>
      <c r="V76" s="294">
        <f t="shared" si="34"/>
        <v>1.2527070551933878E-2</v>
      </c>
      <c r="W76" s="293">
        <f t="shared" si="35"/>
        <v>0.15054134218499729</v>
      </c>
      <c r="X76" s="294">
        <f t="shared" si="36"/>
        <v>1.3489558803857068E-2</v>
      </c>
      <c r="Y76" s="293">
        <f t="shared" si="37"/>
        <v>0.14309818298162652</v>
      </c>
      <c r="Z76" s="294">
        <f t="shared" si="38"/>
        <v>1.5273924323274379E-2</v>
      </c>
      <c r="AA76" s="293">
        <f t="shared" si="44"/>
        <v>0.20824724200830469</v>
      </c>
      <c r="AB76" s="294">
        <f t="shared" si="40"/>
        <v>3.4150769963353597E-3</v>
      </c>
      <c r="AC76" s="293">
        <f t="shared" si="45"/>
        <v>0.23259867152131136</v>
      </c>
      <c r="AD76" s="294">
        <f t="shared" si="41"/>
        <v>1.1619392902877997E-3</v>
      </c>
    </row>
    <row r="77" spans="10:30" ht="15" customHeight="1" x14ac:dyDescent="0.4">
      <c r="J77" s="296">
        <v>1999</v>
      </c>
      <c r="K77" s="290">
        <v>1469.25</v>
      </c>
      <c r="L77" s="291">
        <f t="shared" si="39"/>
        <v>0.19526044759727632</v>
      </c>
      <c r="M77" s="295">
        <f t="shared" si="42"/>
        <v>0.25980145848828679</v>
      </c>
      <c r="N77" s="294">
        <f t="shared" si="43"/>
        <v>4.1655420868335321E-3</v>
      </c>
      <c r="O77" s="295">
        <f t="shared" si="46"/>
        <v>0.28012772852556572</v>
      </c>
      <c r="P77" s="294">
        <f t="shared" si="47"/>
        <v>7.2024553721611951E-3</v>
      </c>
      <c r="Q77" s="295">
        <f t="shared" si="48"/>
        <v>0.22102361062621956</v>
      </c>
      <c r="R77" s="294">
        <f t="shared" si="49"/>
        <v>6.6374056925590794E-4</v>
      </c>
      <c r="S77" s="295">
        <f t="shared" ref="S77:S100" si="50">AVERAGE(L70:L76)</f>
        <v>0.17433031568959706</v>
      </c>
      <c r="T77" s="294">
        <f t="shared" ref="T77:T101" si="51">(S77-$L77)^2</f>
        <v>4.380704216728533E-4</v>
      </c>
      <c r="U77" s="295">
        <f t="shared" si="33"/>
        <v>0.16902925391629758</v>
      </c>
      <c r="V77" s="294">
        <f t="shared" si="34"/>
        <v>6.8807552192901857E-4</v>
      </c>
      <c r="W77" s="293">
        <f t="shared" si="35"/>
        <v>0.16262497589716557</v>
      </c>
      <c r="X77" s="294">
        <f t="shared" si="36"/>
        <v>1.0650740130887294E-3</v>
      </c>
      <c r="Y77" s="293">
        <f t="shared" si="37"/>
        <v>0.14670679895216771</v>
      </c>
      <c r="Z77" s="294">
        <f t="shared" si="38"/>
        <v>2.3574567967526573E-3</v>
      </c>
      <c r="AA77" s="293">
        <f t="shared" si="44"/>
        <v>0.22577884004357179</v>
      </c>
      <c r="AB77" s="294">
        <f t="shared" si="40"/>
        <v>9.3137227750610487E-4</v>
      </c>
      <c r="AC77" s="293">
        <f t="shared" si="45"/>
        <v>0.24623356376313155</v>
      </c>
      <c r="AD77" s="294">
        <f t="shared" si="41"/>
        <v>2.5982585716577719E-3</v>
      </c>
    </row>
    <row r="78" spans="10:30" ht="15" customHeight="1" x14ac:dyDescent="0.4">
      <c r="J78" s="296">
        <v>2000</v>
      </c>
      <c r="K78" s="290">
        <v>1320.28</v>
      </c>
      <c r="L78" s="291">
        <f t="shared" si="39"/>
        <v>-0.10139186659860475</v>
      </c>
      <c r="M78" s="295">
        <f t="shared" si="42"/>
        <v>0.2573427199349827</v>
      </c>
      <c r="N78" s="294">
        <f t="shared" si="43"/>
        <v>0.12869050357542397</v>
      </c>
      <c r="O78" s="295">
        <f t="shared" si="46"/>
        <v>0.24366620576553416</v>
      </c>
      <c r="P78" s="294">
        <f t="shared" si="47"/>
        <v>0.1190650733036553</v>
      </c>
      <c r="Q78" s="295">
        <f t="shared" si="48"/>
        <v>0.26315427233990785</v>
      </c>
      <c r="R78" s="294">
        <f t="shared" si="49"/>
        <v>0.13289388741497735</v>
      </c>
      <c r="S78" s="295">
        <f t="shared" si="50"/>
        <v>0.19584714490711708</v>
      </c>
      <c r="T78" s="294">
        <f t="shared" si="51"/>
        <v>8.835102996089865E-2</v>
      </c>
      <c r="U78" s="295">
        <f t="shared" si="33"/>
        <v>0.16130483057866099</v>
      </c>
      <c r="V78" s="294">
        <f t="shared" si="34"/>
        <v>6.9009554707844062E-2</v>
      </c>
      <c r="W78" s="293">
        <f t="shared" si="35"/>
        <v>0.13830990941787405</v>
      </c>
      <c r="X78" s="294">
        <f t="shared" si="36"/>
        <v>5.7456941425454169E-2</v>
      </c>
      <c r="Y78" s="293">
        <f t="shared" si="37"/>
        <v>0.12875041666540959</v>
      </c>
      <c r="Z78" s="294">
        <f t="shared" si="38"/>
        <v>5.2965470545973815E-2</v>
      </c>
      <c r="AA78" s="293">
        <f t="shared" si="44"/>
        <v>0.21662332230968312</v>
      </c>
      <c r="AB78" s="294">
        <f t="shared" si="40"/>
        <v>0.101133660376374</v>
      </c>
      <c r="AC78" s="293">
        <f t="shared" si="45"/>
        <v>0.22584431729678947</v>
      </c>
      <c r="AD78" s="294">
        <f t="shared" si="41"/>
        <v>0.10708352005042027</v>
      </c>
    </row>
    <row r="79" spans="10:30" ht="15" customHeight="1" x14ac:dyDescent="0.4">
      <c r="J79" s="296">
        <v>2001</v>
      </c>
      <c r="K79" s="290">
        <v>1148.08</v>
      </c>
      <c r="L79" s="291">
        <f t="shared" si="39"/>
        <v>-0.13042687914684767</v>
      </c>
      <c r="M79" s="295">
        <f t="shared" si="42"/>
        <v>0.12018482770817777</v>
      </c>
      <c r="N79" s="294">
        <f t="shared" si="43"/>
        <v>6.2806227612789201E-2</v>
      </c>
      <c r="O79" s="295">
        <f t="shared" si="46"/>
        <v>0.16765907330158583</v>
      </c>
      <c r="P79" s="294">
        <f t="shared" si="47"/>
        <v>8.8855235047089753E-2</v>
      </c>
      <c r="Q79" s="295">
        <f t="shared" si="48"/>
        <v>0.17465459129270638</v>
      </c>
      <c r="R79" s="294">
        <f t="shared" si="49"/>
        <v>9.3074703605560472E-2</v>
      </c>
      <c r="S79" s="295">
        <f t="shared" si="50"/>
        <v>0.17128380487568134</v>
      </c>
      <c r="T79" s="294">
        <f t="shared" si="51"/>
        <v>9.102933685334233E-2</v>
      </c>
      <c r="U79" s="295">
        <f t="shared" si="33"/>
        <v>0.15772478370374673</v>
      </c>
      <c r="V79" s="294">
        <f t="shared" si="34"/>
        <v>8.3031380803562621E-2</v>
      </c>
      <c r="W79" s="293">
        <f t="shared" si="35"/>
        <v>0.11986784485074484</v>
      </c>
      <c r="X79" s="294">
        <f t="shared" si="36"/>
        <v>6.2647448861031005E-2</v>
      </c>
      <c r="Y79" s="293">
        <f t="shared" si="37"/>
        <v>0.12709427600800827</v>
      </c>
      <c r="Z79" s="294">
        <f t="shared" si="38"/>
        <v>6.6317145352291398E-2</v>
      </c>
      <c r="AA79" s="293">
        <f t="shared" si="44"/>
        <v>0.12121876563719675</v>
      </c>
      <c r="AB79" s="294">
        <f t="shared" si="40"/>
        <v>6.3325530538777444E-2</v>
      </c>
      <c r="AC79" s="293">
        <f t="shared" si="45"/>
        <v>9.4949843738631773E-2</v>
      </c>
      <c r="AD79" s="294">
        <f t="shared" si="41"/>
        <v>5.079466721859819E-2</v>
      </c>
    </row>
    <row r="80" spans="10:30" ht="15" customHeight="1" x14ac:dyDescent="0.4">
      <c r="J80" s="296">
        <v>2002</v>
      </c>
      <c r="K80" s="290">
        <v>879.82</v>
      </c>
      <c r="L80" s="291">
        <f t="shared" si="39"/>
        <v>-0.23365967528395223</v>
      </c>
      <c r="M80" s="295">
        <f t="shared" si="42"/>
        <v>-1.2186099382725366E-2</v>
      </c>
      <c r="N80" s="294">
        <f t="shared" si="43"/>
        <v>4.9050544822476505E-2</v>
      </c>
      <c r="O80" s="295">
        <f t="shared" si="46"/>
        <v>5.753190099442141E-2</v>
      </c>
      <c r="P80" s="294">
        <f t="shared" si="47"/>
        <v>8.4792534095483915E-2</v>
      </c>
      <c r="Q80" s="295">
        <f t="shared" si="48"/>
        <v>0.10804188281189912</v>
      </c>
      <c r="R80" s="294">
        <f t="shared" si="49"/>
        <v>0.11675995480513247</v>
      </c>
      <c r="S80" s="295">
        <f t="shared" si="50"/>
        <v>0.1548503737077267</v>
      </c>
      <c r="T80" s="294">
        <f t="shared" si="51"/>
        <v>0.15094005816751679</v>
      </c>
      <c r="U80" s="295">
        <f t="shared" ref="U80:U99" si="52">AVERAGE(L70:L79)</f>
        <v>0.11837539116790034</v>
      </c>
      <c r="V80" s="294">
        <f t="shared" ref="V80:V101" si="53">(U80-$L80)^2</f>
        <v>0.12392868801176025</v>
      </c>
      <c r="W80" s="293">
        <f t="shared" si="35"/>
        <v>0.10293886560379308</v>
      </c>
      <c r="X80" s="294">
        <f t="shared" si="36"/>
        <v>0.11329857772775916</v>
      </c>
      <c r="Y80" s="293">
        <f t="shared" si="37"/>
        <v>0.10803063128909832</v>
      </c>
      <c r="Z80" s="294">
        <f t="shared" si="38"/>
        <v>0.11675226560598527</v>
      </c>
      <c r="AA80" s="293">
        <f t="shared" si="44"/>
        <v>4.5725072201983415E-2</v>
      </c>
      <c r="AB80" s="294">
        <f t="shared" si="40"/>
        <v>7.8055837127780039E-2</v>
      </c>
      <c r="AC80" s="293">
        <f t="shared" si="45"/>
        <v>4.7991545844399894E-3</v>
      </c>
      <c r="AD80" s="294">
        <f t="shared" si="41"/>
        <v>5.6862613542202831E-2</v>
      </c>
    </row>
    <row r="81" spans="10:30" ht="15" customHeight="1" x14ac:dyDescent="0.4">
      <c r="J81" s="296">
        <v>2003</v>
      </c>
      <c r="K81" s="290">
        <v>1111.92</v>
      </c>
      <c r="L81" s="291">
        <f t="shared" si="39"/>
        <v>0.26380395990088884</v>
      </c>
      <c r="M81" s="295">
        <f t="shared" si="42"/>
        <v>-0.15515947367646821</v>
      </c>
      <c r="N81" s="294">
        <f t="shared" si="43"/>
        <v>0.17553035867492847</v>
      </c>
      <c r="O81" s="295">
        <f t="shared" si="46"/>
        <v>-6.7554493358032083E-2</v>
      </c>
      <c r="P81" s="294">
        <f t="shared" si="47"/>
        <v>0.1097984245461445</v>
      </c>
      <c r="Q81" s="295">
        <f t="shared" si="48"/>
        <v>-7.0641426125331861E-4</v>
      </c>
      <c r="R81" s="294">
        <f t="shared" si="49"/>
        <v>6.9965738039396458E-2</v>
      </c>
      <c r="S81" s="295">
        <f t="shared" si="50"/>
        <v>7.2740914576104557E-2</v>
      </c>
      <c r="T81" s="294">
        <f t="shared" si="51"/>
        <v>3.6505087288780581E-2</v>
      </c>
      <c r="U81" s="295">
        <f t="shared" si="52"/>
        <v>9.0545159332041492E-2</v>
      </c>
      <c r="V81" s="294">
        <f t="shared" si="53"/>
        <v>3.0018611974555617E-2</v>
      </c>
      <c r="W81" s="293">
        <f t="shared" si="35"/>
        <v>0.11225856837544911</v>
      </c>
      <c r="X81" s="294">
        <f t="shared" si="36"/>
        <v>2.2966005692598816E-2</v>
      </c>
      <c r="Y81" s="293">
        <f t="shared" si="37"/>
        <v>0.11258530596218599</v>
      </c>
      <c r="Z81" s="294">
        <f t="shared" si="38"/>
        <v>2.2867081299033171E-2</v>
      </c>
      <c r="AA81" s="293">
        <f t="shared" si="44"/>
        <v>-3.8090352043797279E-2</v>
      </c>
      <c r="AB81" s="294">
        <f t="shared" si="40"/>
        <v>9.1140175584555463E-2</v>
      </c>
      <c r="AC81" s="293">
        <f t="shared" si="45"/>
        <v>-9.0584377362916912E-2</v>
      </c>
      <c r="AD81" s="294">
        <f t="shared" si="41"/>
        <v>0.12559109358860493</v>
      </c>
    </row>
    <row r="82" spans="10:30" ht="15" customHeight="1" x14ac:dyDescent="0.4">
      <c r="J82" s="296">
        <v>2004</v>
      </c>
      <c r="K82" s="290">
        <v>1211.92</v>
      </c>
      <c r="L82" s="291">
        <f t="shared" si="39"/>
        <v>8.9934527663860703E-2</v>
      </c>
      <c r="M82" s="295">
        <f t="shared" si="42"/>
        <v>-3.3427531509970354E-2</v>
      </c>
      <c r="N82" s="294">
        <f t="shared" si="43"/>
        <v>1.5218197643607795E-2</v>
      </c>
      <c r="O82" s="295">
        <f t="shared" si="46"/>
        <v>-5.0418615282128945E-2</v>
      </c>
      <c r="P82" s="294">
        <f t="shared" si="47"/>
        <v>1.9699004734817407E-2</v>
      </c>
      <c r="Q82" s="295">
        <f t="shared" si="48"/>
        <v>-1.2828027062478987E-3</v>
      </c>
      <c r="R82" s="294">
        <f t="shared" si="49"/>
        <v>8.320601359849536E-3</v>
      </c>
      <c r="S82" s="295">
        <f t="shared" si="50"/>
        <v>8.1479099810918873E-2</v>
      </c>
      <c r="T82" s="294">
        <f t="shared" si="51"/>
        <v>7.1494260176304482E-5</v>
      </c>
      <c r="U82" s="295">
        <f t="shared" si="52"/>
        <v>0.10987040395998585</v>
      </c>
      <c r="V82" s="294">
        <f t="shared" si="53"/>
        <v>3.9743916369440436E-4</v>
      </c>
      <c r="W82" s="293">
        <f t="shared" si="35"/>
        <v>0.10008722482146366</v>
      </c>
      <c r="X82" s="294">
        <f t="shared" si="36"/>
        <v>1.0307725957399923E-4</v>
      </c>
      <c r="Y82" s="293">
        <f t="shared" si="37"/>
        <v>0.11638173524964142</v>
      </c>
      <c r="Z82" s="294">
        <f t="shared" si="38"/>
        <v>6.9945478908537708E-4</v>
      </c>
      <c r="AA82" s="293">
        <f t="shared" si="44"/>
        <v>5.2477941539608552E-2</v>
      </c>
      <c r="AB82" s="294">
        <f t="shared" si="40"/>
        <v>1.4029958440835188E-3</v>
      </c>
      <c r="AC82" s="293">
        <f t="shared" si="45"/>
        <v>5.1170957542605401E-2</v>
      </c>
      <c r="AD82" s="294">
        <f t="shared" si="41"/>
        <v>1.5026143685454767E-3</v>
      </c>
    </row>
    <row r="83" spans="10:30" ht="15" customHeight="1" x14ac:dyDescent="0.4">
      <c r="J83" s="296">
        <v>2005</v>
      </c>
      <c r="K83" s="290">
        <v>1248.29</v>
      </c>
      <c r="L83" s="291">
        <f t="shared" si="39"/>
        <v>3.0010231698461853E-2</v>
      </c>
      <c r="M83" s="295">
        <f t="shared" si="42"/>
        <v>4.002627076026577E-2</v>
      </c>
      <c r="N83" s="294">
        <f t="shared" si="43"/>
        <v>1.0032103848758189E-4</v>
      </c>
      <c r="O83" s="295">
        <f t="shared" si="46"/>
        <v>-2.5870167165125899E-3</v>
      </c>
      <c r="P83" s="294">
        <f t="shared" si="47"/>
        <v>1.0625806042275537E-3</v>
      </c>
      <c r="Q83" s="295">
        <f t="shared" si="48"/>
        <v>-2.2347986692931015E-2</v>
      </c>
      <c r="R83" s="294">
        <f t="shared" si="49"/>
        <v>2.7413830331207904E-3</v>
      </c>
      <c r="S83" s="295">
        <f t="shared" si="50"/>
        <v>5.0029488036926133E-2</v>
      </c>
      <c r="T83" s="294">
        <f t="shared" si="51"/>
        <v>4.0077062434514226E-4</v>
      </c>
      <c r="U83" s="295">
        <f t="shared" si="52"/>
        <v>0.12040314282348843</v>
      </c>
      <c r="V83" s="294">
        <f t="shared" si="53"/>
        <v>8.1708783816569538E-3</v>
      </c>
      <c r="W83" s="293">
        <f t="shared" si="35"/>
        <v>0.10646066679132526</v>
      </c>
      <c r="X83" s="294">
        <f t="shared" si="36"/>
        <v>5.8446690258881209E-3</v>
      </c>
      <c r="Y83" s="293">
        <f t="shared" si="37"/>
        <v>0.10471554030502613</v>
      </c>
      <c r="Z83" s="294">
        <f t="shared" si="38"/>
        <v>5.5808831340020057E-3</v>
      </c>
      <c r="AA83" s="293">
        <f t="shared" si="44"/>
        <v>6.37149173768842E-2</v>
      </c>
      <c r="AB83" s="294">
        <f t="shared" si="40"/>
        <v>1.1360058366812482E-3</v>
      </c>
      <c r="AC83" s="293">
        <f t="shared" si="45"/>
        <v>6.6676385591107515E-2</v>
      </c>
      <c r="AD83" s="294">
        <f t="shared" si="41"/>
        <v>1.3444068412791744E-3</v>
      </c>
    </row>
    <row r="84" spans="10:30" ht="15" customHeight="1" x14ac:dyDescent="0.4">
      <c r="J84" s="296">
        <v>2006</v>
      </c>
      <c r="K84" s="290">
        <v>1418.3</v>
      </c>
      <c r="L84" s="291">
        <f t="shared" si="39"/>
        <v>0.13619431382130753</v>
      </c>
      <c r="M84" s="295">
        <f t="shared" si="42"/>
        <v>0.1279162397544038</v>
      </c>
      <c r="N84" s="294">
        <f t="shared" si="43"/>
        <v>6.8526510257144047E-5</v>
      </c>
      <c r="O84" s="295">
        <f t="shared" si="46"/>
        <v>3.7522260994814788E-2</v>
      </c>
      <c r="P84" s="294">
        <f t="shared" si="47"/>
        <v>9.7361740089941754E-3</v>
      </c>
      <c r="Q84" s="295">
        <f t="shared" si="48"/>
        <v>3.9324329664822983E-3</v>
      </c>
      <c r="R84" s="294">
        <f t="shared" si="49"/>
        <v>1.7493205127255985E-2</v>
      </c>
      <c r="S84" s="295">
        <f t="shared" si="50"/>
        <v>1.6218677975869008E-2</v>
      </c>
      <c r="T84" s="294">
        <f t="shared" si="51"/>
        <v>1.4394153196517273E-2</v>
      </c>
      <c r="U84" s="295">
        <f t="shared" si="52"/>
        <v>8.9293512129594327E-2</v>
      </c>
      <c r="V84" s="294">
        <f t="shared" si="53"/>
        <v>2.1996851993254084E-3</v>
      </c>
      <c r="W84" s="293">
        <f t="shared" si="35"/>
        <v>9.8002484631971351E-2</v>
      </c>
      <c r="X84" s="294">
        <f t="shared" si="36"/>
        <v>1.4586158168274311E-3</v>
      </c>
      <c r="Y84" s="293">
        <f t="shared" si="37"/>
        <v>0.10421505152808697</v>
      </c>
      <c r="Z84" s="294">
        <f t="shared" si="38"/>
        <v>1.0226732168185989E-3</v>
      </c>
      <c r="AA84" s="293">
        <f t="shared" si="44"/>
        <v>5.3603511673357487E-2</v>
      </c>
      <c r="AB84" s="294">
        <f t="shared" si="40"/>
        <v>6.8212405994418296E-3</v>
      </c>
      <c r="AC84" s="293">
        <f t="shared" si="45"/>
        <v>5.2009924034049249E-2</v>
      </c>
      <c r="AD84" s="294">
        <f t="shared" si="41"/>
        <v>7.0870114838530373E-3</v>
      </c>
    </row>
    <row r="85" spans="10:30" ht="15" customHeight="1" x14ac:dyDescent="0.4">
      <c r="J85" s="296">
        <v>2007</v>
      </c>
      <c r="K85" s="290">
        <v>1468.36</v>
      </c>
      <c r="L85" s="291">
        <f t="shared" si="39"/>
        <v>3.529577663399841E-2</v>
      </c>
      <c r="M85" s="295">
        <f t="shared" si="42"/>
        <v>8.5379691061210031E-2</v>
      </c>
      <c r="N85" s="294">
        <f t="shared" si="43"/>
        <v>2.5083984843522564E-3</v>
      </c>
      <c r="O85" s="295">
        <f t="shared" si="46"/>
        <v>0.12998575827112974</v>
      </c>
      <c r="P85" s="294">
        <f t="shared" si="47"/>
        <v>8.9661926224402673E-3</v>
      </c>
      <c r="Q85" s="295">
        <f t="shared" si="48"/>
        <v>5.725667156011334E-2</v>
      </c>
      <c r="R85" s="294">
        <f t="shared" si="49"/>
        <v>4.8228090595586043E-4</v>
      </c>
      <c r="S85" s="295">
        <f t="shared" si="50"/>
        <v>7.7806588650163305E-3</v>
      </c>
      <c r="T85" s="294">
        <f t="shared" si="51"/>
        <v>7.5708170584095334E-4</v>
      </c>
      <c r="U85" s="295">
        <f t="shared" si="52"/>
        <v>8.2649277186006218E-2</v>
      </c>
      <c r="V85" s="294">
        <f t="shared" si="53"/>
        <v>2.2423540145290037E-3</v>
      </c>
      <c r="W85" s="293">
        <f t="shared" ref="W85:W101" si="54">AVERAGE(L71:L85)</f>
        <v>9.7379360202595494E-2</v>
      </c>
      <c r="X85" s="294">
        <f t="shared" ref="X85:X101" si="55">(W85-$L85)^2</f>
        <v>3.8543713487189778E-3</v>
      </c>
      <c r="Y85" s="293">
        <f t="shared" si="37"/>
        <v>0.10496608968877068</v>
      </c>
      <c r="Z85" s="294">
        <f t="shared" si="38"/>
        <v>4.8539525211499712E-3</v>
      </c>
      <c r="AA85" s="293">
        <f t="shared" si="44"/>
        <v>7.8380752317742497E-2</v>
      </c>
      <c r="AB85" s="294">
        <f t="shared" si="40"/>
        <v>1.8563151296688192E-3</v>
      </c>
      <c r="AC85" s="293">
        <f t="shared" si="45"/>
        <v>8.5683679948952568E-2</v>
      </c>
      <c r="AD85" s="294">
        <f t="shared" si="41"/>
        <v>2.538940800477168E-3</v>
      </c>
    </row>
    <row r="86" spans="10:30" ht="15" customHeight="1" x14ac:dyDescent="0.4">
      <c r="J86" s="296">
        <v>2008</v>
      </c>
      <c r="K86" s="290">
        <v>903.25</v>
      </c>
      <c r="L86" s="291">
        <f t="shared" si="39"/>
        <v>-0.38485793674575713</v>
      </c>
      <c r="M86" s="295">
        <f t="shared" si="42"/>
        <v>6.7166774051255929E-2</v>
      </c>
      <c r="N86" s="294">
        <f t="shared" si="43"/>
        <v>0.20432633917112331</v>
      </c>
      <c r="O86" s="295">
        <f t="shared" si="46"/>
        <v>7.2858712454407129E-2</v>
      </c>
      <c r="P86" s="294">
        <f t="shared" si="47"/>
        <v>0.20950453095502622</v>
      </c>
      <c r="Q86" s="295">
        <f t="shared" si="48"/>
        <v>0.11104776194370347</v>
      </c>
      <c r="R86" s="294">
        <f t="shared" si="49"/>
        <v>0.24592246199268208</v>
      </c>
      <c r="S86" s="295">
        <f t="shared" si="50"/>
        <v>2.7307465041102489E-2</v>
      </c>
      <c r="T86" s="294">
        <f t="shared" si="51"/>
        <v>0.16988031843012341</v>
      </c>
      <c r="U86" s="295">
        <f t="shared" si="52"/>
        <v>5.5170673841225072E-2</v>
      </c>
      <c r="V86" s="294">
        <f t="shared" si="53"/>
        <v>0.19362517813511004</v>
      </c>
      <c r="W86" s="293">
        <f t="shared" si="54"/>
        <v>6.7018730178115327E-2</v>
      </c>
      <c r="X86" s="294">
        <f t="shared" si="55"/>
        <v>0.20419252211022837</v>
      </c>
      <c r="Y86" s="293">
        <f t="shared" si="37"/>
        <v>7.9522771935180397E-2</v>
      </c>
      <c r="Z86" s="294">
        <f t="shared" si="38"/>
        <v>0.21564944259500973</v>
      </c>
      <c r="AA86" s="293">
        <f t="shared" si="44"/>
        <v>6.5455259612619276E-2</v>
      </c>
      <c r="AB86" s="294">
        <f t="shared" si="40"/>
        <v>0.20278197481449767</v>
      </c>
      <c r="AC86" s="293">
        <f t="shared" si="45"/>
        <v>6.5528518622970905E-2</v>
      </c>
      <c r="AD86" s="294">
        <f t="shared" si="41"/>
        <v>0.20284795917960724</v>
      </c>
    </row>
    <row r="87" spans="10:30" ht="15" customHeight="1" x14ac:dyDescent="0.4">
      <c r="J87" s="296">
        <v>2009</v>
      </c>
      <c r="K87" s="290">
        <v>1115.0999999999999</v>
      </c>
      <c r="L87" s="291">
        <f t="shared" si="39"/>
        <v>0.23454193191253794</v>
      </c>
      <c r="M87" s="295">
        <f t="shared" si="42"/>
        <v>-7.1122615430150402E-2</v>
      </c>
      <c r="N87" s="294">
        <f t="shared" si="43"/>
        <v>9.3430815502210551E-2</v>
      </c>
      <c r="O87" s="295">
        <f t="shared" si="46"/>
        <v>-4.5839403647997337E-2</v>
      </c>
      <c r="P87" s="294">
        <f t="shared" si="47"/>
        <v>7.86136933307095E-2</v>
      </c>
      <c r="Q87" s="295">
        <f t="shared" si="48"/>
        <v>-1.8684617385625723E-2</v>
      </c>
      <c r="R87" s="294">
        <f t="shared" si="49"/>
        <v>6.4123685269455319E-2</v>
      </c>
      <c r="S87" s="295">
        <f t="shared" si="50"/>
        <v>-9.039828901598863E-3</v>
      </c>
      <c r="T87" s="294">
        <f t="shared" si="51"/>
        <v>5.9332074201315345E-2</v>
      </c>
      <c r="U87" s="295">
        <f t="shared" si="52"/>
        <v>-9.9837100459368115E-3</v>
      </c>
      <c r="V87" s="294">
        <f t="shared" si="53"/>
        <v>5.9792789575204189E-2</v>
      </c>
      <c r="W87" s="293">
        <f t="shared" si="54"/>
        <v>8.3681049703695512E-2</v>
      </c>
      <c r="X87" s="294">
        <f t="shared" si="55"/>
        <v>2.2759005780830226E-2</v>
      </c>
      <c r="Y87" s="293">
        <f t="shared" si="37"/>
        <v>7.7624634482125171E-2</v>
      </c>
      <c r="Z87" s="294">
        <f t="shared" si="38"/>
        <v>2.4623038232864627E-2</v>
      </c>
      <c r="AA87" s="293">
        <f t="shared" si="44"/>
        <v>-6.9638699294893636E-2</v>
      </c>
      <c r="AB87" s="294">
        <f t="shared" si="40"/>
        <v>9.2525856401751483E-2</v>
      </c>
      <c r="AC87" s="293">
        <f t="shared" si="45"/>
        <v>-0.11462606352452034</v>
      </c>
      <c r="AD87" s="294">
        <f t="shared" si="41"/>
        <v>0.12191828903753356</v>
      </c>
    </row>
    <row r="88" spans="10:30" ht="15" customHeight="1" x14ac:dyDescent="0.4">
      <c r="J88" s="296">
        <v>2010</v>
      </c>
      <c r="K88" s="290">
        <v>1257.6400000000001</v>
      </c>
      <c r="L88" s="291">
        <f t="shared" si="39"/>
        <v>0.12782710070845682</v>
      </c>
      <c r="M88" s="295">
        <f t="shared" si="42"/>
        <v>-3.8340076066406929E-2</v>
      </c>
      <c r="N88" s="294">
        <f t="shared" si="43"/>
        <v>2.761153063732882E-2</v>
      </c>
      <c r="O88" s="295">
        <f t="shared" si="46"/>
        <v>5.2935214055216881E-3</v>
      </c>
      <c r="P88" s="294">
        <f t="shared" si="47"/>
        <v>1.5014478056788691E-2</v>
      </c>
      <c r="Q88" s="295">
        <f t="shared" si="48"/>
        <v>1.0236863464109718E-2</v>
      </c>
      <c r="R88" s="294">
        <f t="shared" si="49"/>
        <v>1.3827463895181835E-2</v>
      </c>
      <c r="S88" s="295">
        <f t="shared" si="50"/>
        <v>5.7846114983614028E-2</v>
      </c>
      <c r="T88" s="294">
        <f t="shared" si="51"/>
        <v>4.8973383630206511E-3</v>
      </c>
      <c r="U88" s="295">
        <f t="shared" si="52"/>
        <v>-6.0555616144106457E-3</v>
      </c>
      <c r="V88" s="294">
        <f t="shared" si="53"/>
        <v>1.7924567270658956E-2</v>
      </c>
      <c r="W88" s="293">
        <f t="shared" si="54"/>
        <v>6.946242050843246E-2</v>
      </c>
      <c r="X88" s="294">
        <f t="shared" si="55"/>
        <v>3.4064358948511157E-3</v>
      </c>
      <c r="Y88" s="293">
        <f t="shared" si="37"/>
        <v>8.7295559410021123E-2</v>
      </c>
      <c r="Z88" s="294">
        <f t="shared" si="38"/>
        <v>1.6428058400267986E-3</v>
      </c>
      <c r="AA88" s="293">
        <f t="shared" si="44"/>
        <v>2.1615490067335839E-2</v>
      </c>
      <c r="AB88" s="294">
        <f t="shared" si="40"/>
        <v>1.1280906234981082E-2</v>
      </c>
      <c r="AC88" s="293">
        <f t="shared" si="45"/>
        <v>2.5041134650302985E-2</v>
      </c>
      <c r="AD88" s="294">
        <f t="shared" si="41"/>
        <v>1.0564954818507952E-2</v>
      </c>
    </row>
    <row r="89" spans="10:30" ht="15" customHeight="1" x14ac:dyDescent="0.4">
      <c r="J89" s="296">
        <v>2011</v>
      </c>
      <c r="K89" s="290">
        <v>1257.5999999999999</v>
      </c>
      <c r="L89" s="291">
        <f t="shared" si="39"/>
        <v>-3.1805604147602644E-5</v>
      </c>
      <c r="M89" s="295">
        <f t="shared" si="42"/>
        <v>-7.4963013749207901E-3</v>
      </c>
      <c r="N89" s="294">
        <f t="shared" si="43"/>
        <v>5.57186971118908E-5</v>
      </c>
      <c r="O89" s="295">
        <f t="shared" si="46"/>
        <v>3.2017181273090098E-3</v>
      </c>
      <c r="P89" s="294">
        <f t="shared" si="47"/>
        <v>1.0455675721893096E-5</v>
      </c>
      <c r="Q89" s="295">
        <f t="shared" si="48"/>
        <v>2.9800237266108715E-2</v>
      </c>
      <c r="R89" s="294">
        <f t="shared" si="49"/>
        <v>8.8995078181281081E-4</v>
      </c>
      <c r="S89" s="295">
        <f t="shared" si="50"/>
        <v>3.8420849384695158E-2</v>
      </c>
      <c r="T89" s="294">
        <f t="shared" si="51"/>
        <v>1.478606675690974E-3</v>
      </c>
      <c r="U89" s="295">
        <f t="shared" si="52"/>
        <v>1.6866335116295504E-2</v>
      </c>
      <c r="V89" s="294">
        <f t="shared" si="53"/>
        <v>2.8554715980789747E-4</v>
      </c>
      <c r="W89" s="293">
        <f t="shared" si="54"/>
        <v>5.5951189251010044E-2</v>
      </c>
      <c r="X89" s="294">
        <f t="shared" si="55"/>
        <v>3.1340957129526075E-3</v>
      </c>
      <c r="Y89" s="293">
        <f t="shared" si="37"/>
        <v>7.4140616819232938E-2</v>
      </c>
      <c r="Z89" s="294">
        <f t="shared" si="38"/>
        <v>5.5015482481524042E-3</v>
      </c>
      <c r="AA89" s="293">
        <f t="shared" si="44"/>
        <v>5.347897325967213E-2</v>
      </c>
      <c r="AB89" s="294">
        <f t="shared" si="40"/>
        <v>2.8634034546126167E-3</v>
      </c>
      <c r="AC89" s="293">
        <f t="shared" si="45"/>
        <v>6.6155521073564524E-2</v>
      </c>
      <c r="AD89" s="294">
        <f t="shared" si="41"/>
        <v>4.3807622127421831E-3</v>
      </c>
    </row>
    <row r="90" spans="10:30" ht="15" customHeight="1" x14ac:dyDescent="0.4">
      <c r="J90" s="296">
        <v>2012</v>
      </c>
      <c r="K90" s="290">
        <v>1426.19</v>
      </c>
      <c r="L90" s="291">
        <f t="shared" si="39"/>
        <v>0.13405693384223932</v>
      </c>
      <c r="M90" s="295">
        <f t="shared" si="42"/>
        <v>0.12077907567228237</v>
      </c>
      <c r="N90" s="294">
        <f t="shared" si="43"/>
        <v>1.7630151758149266E-4</v>
      </c>
      <c r="O90" s="295">
        <f t="shared" si="46"/>
        <v>-5.6301774322274935E-3</v>
      </c>
      <c r="P90" s="294">
        <f t="shared" si="47"/>
        <v>1.9512489056205274E-2</v>
      </c>
      <c r="Q90" s="295">
        <f t="shared" si="48"/>
        <v>2.5550133810176871E-3</v>
      </c>
      <c r="R90" s="294">
        <f t="shared" si="49"/>
        <v>1.7292755084989463E-2</v>
      </c>
      <c r="S90" s="295">
        <f t="shared" si="50"/>
        <v>2.5568516060693974E-2</v>
      </c>
      <c r="T90" s="294">
        <f t="shared" si="51"/>
        <v>1.1769736792743124E-2</v>
      </c>
      <c r="U90" s="295">
        <f t="shared" si="52"/>
        <v>2.9905842470565512E-2</v>
      </c>
      <c r="V90" s="294">
        <f t="shared" si="53"/>
        <v>1.0847449833910746E-2</v>
      </c>
      <c r="W90" s="293">
        <f t="shared" si="54"/>
        <v>4.4216197501705336E-2</v>
      </c>
      <c r="X90" s="294">
        <f t="shared" si="55"/>
        <v>8.0713579062093449E-3</v>
      </c>
      <c r="Y90" s="293">
        <f t="shared" ref="Y90:Y101" si="56">AVERAGE(L71:L90)</f>
        <v>7.8611331357613085E-2</v>
      </c>
      <c r="Z90" s="294">
        <f t="shared" ref="Z90:Z101" si="57">(Y90-$L90)^2</f>
        <v>3.0742148348831913E-3</v>
      </c>
      <c r="AA90" s="293">
        <f t="shared" si="44"/>
        <v>3.7425739600526212E-2</v>
      </c>
      <c r="AB90" s="294">
        <f t="shared" si="40"/>
        <v>9.3375877005796894E-3</v>
      </c>
      <c r="AC90" s="293">
        <f t="shared" si="45"/>
        <v>3.9680590402479676E-2</v>
      </c>
      <c r="AD90" s="294">
        <f t="shared" si="41"/>
        <v>8.9068942010594645E-3</v>
      </c>
    </row>
    <row r="91" spans="10:30" ht="15" customHeight="1" x14ac:dyDescent="0.4">
      <c r="J91" s="296">
        <v>2013</v>
      </c>
      <c r="K91" s="290">
        <v>1848.36</v>
      </c>
      <c r="L91" s="291">
        <f t="shared" si="39"/>
        <v>0.29601245275874871</v>
      </c>
      <c r="M91" s="295">
        <f t="shared" si="42"/>
        <v>8.7284076315516199E-2</v>
      </c>
      <c r="N91" s="294">
        <f t="shared" si="43"/>
        <v>4.3567535132627774E-2</v>
      </c>
      <c r="O91" s="295">
        <f t="shared" si="46"/>
        <v>0.12409854021477161</v>
      </c>
      <c r="P91" s="294">
        <f t="shared" si="47"/>
        <v>2.9554393326178204E-2</v>
      </c>
      <c r="Q91" s="295">
        <f t="shared" si="48"/>
        <v>2.230724482266587E-2</v>
      </c>
      <c r="R91" s="294">
        <f t="shared" si="49"/>
        <v>7.4914540851334338E-2</v>
      </c>
      <c r="S91" s="295">
        <f t="shared" si="50"/>
        <v>4.0432330652662184E-2</v>
      </c>
      <c r="T91" s="294">
        <f t="shared" si="51"/>
        <v>6.5321198815762108E-2</v>
      </c>
      <c r="U91" s="295">
        <f t="shared" si="52"/>
        <v>6.6677503383184678E-2</v>
      </c>
      <c r="V91" s="294">
        <f t="shared" si="53"/>
        <v>5.2594519005092516E-2</v>
      </c>
      <c r="W91" s="293">
        <f t="shared" si="54"/>
        <v>4.6171300877231133E-2</v>
      </c>
      <c r="X91" s="294">
        <f t="shared" si="55"/>
        <v>6.2420601173483525E-2</v>
      </c>
      <c r="Y91" s="293">
        <f t="shared" si="56"/>
        <v>8.988437831447825E-2</v>
      </c>
      <c r="Z91" s="294">
        <f t="shared" si="57"/>
        <v>4.2488783074102698E-2</v>
      </c>
      <c r="AA91" s="293">
        <f t="shared" si="44"/>
        <v>6.6415097873040146E-2</v>
      </c>
      <c r="AB91" s="294">
        <f t="shared" si="40"/>
        <v>5.2714945370514001E-2</v>
      </c>
      <c r="AC91" s="293">
        <f t="shared" si="45"/>
        <v>7.7431127778383541E-2</v>
      </c>
      <c r="AD91" s="294">
        <f t="shared" si="41"/>
        <v>4.777779563017201E-2</v>
      </c>
    </row>
    <row r="92" spans="10:30" ht="15" customHeight="1" x14ac:dyDescent="0.4">
      <c r="J92" s="296">
        <v>2014</v>
      </c>
      <c r="K92" s="290">
        <v>2058.9</v>
      </c>
      <c r="L92" s="291">
        <f t="shared" si="39"/>
        <v>0.11390638187366109</v>
      </c>
      <c r="M92" s="295">
        <f t="shared" si="42"/>
        <v>0.14334586033228014</v>
      </c>
      <c r="N92" s="294">
        <f t="shared" si="43"/>
        <v>8.6668289191549515E-4</v>
      </c>
      <c r="O92" s="295">
        <f t="shared" si="46"/>
        <v>0.13946617042632431</v>
      </c>
      <c r="P92" s="294">
        <f t="shared" si="47"/>
        <v>6.5330279085685377E-4</v>
      </c>
      <c r="Q92" s="295">
        <f t="shared" si="48"/>
        <v>0.15848132272356702</v>
      </c>
      <c r="R92" s="294">
        <f t="shared" si="49"/>
        <v>1.9869253517726124E-3</v>
      </c>
      <c r="S92" s="295">
        <f t="shared" si="50"/>
        <v>6.326349335801093E-2</v>
      </c>
      <c r="T92" s="294">
        <f t="shared" si="51"/>
        <v>2.5647021572085707E-3</v>
      </c>
      <c r="U92" s="295">
        <f t="shared" si="52"/>
        <v>6.9898352668970654E-2</v>
      </c>
      <c r="V92" s="294">
        <f t="shared" si="53"/>
        <v>1.9367066344808863E-3</v>
      </c>
      <c r="W92" s="293">
        <f t="shared" si="54"/>
        <v>4.0747696495656793E-2</v>
      </c>
      <c r="X92" s="294">
        <f t="shared" si="55"/>
        <v>5.3521932462378199E-3</v>
      </c>
      <c r="Y92" s="293">
        <f t="shared" si="56"/>
        <v>9.6349340456719543E-2</v>
      </c>
      <c r="Z92" s="294">
        <f t="shared" si="57"/>
        <v>3.0824970331620082E-4</v>
      </c>
      <c r="AA92" s="293">
        <f t="shared" si="44"/>
        <v>0.13529430433875272</v>
      </c>
      <c r="AB92" s="294">
        <f t="shared" si="40"/>
        <v>4.5744322737277147E-4</v>
      </c>
      <c r="AC92" s="293">
        <f t="shared" si="45"/>
        <v>0.16486365777052961</v>
      </c>
      <c r="AD92" s="294">
        <f t="shared" si="41"/>
        <v>2.5966439668295774E-3</v>
      </c>
    </row>
    <row r="93" spans="10:30" ht="15" customHeight="1" x14ac:dyDescent="0.4">
      <c r="J93" s="296">
        <v>2015</v>
      </c>
      <c r="K93" s="290">
        <v>2043.94</v>
      </c>
      <c r="L93" s="291">
        <f t="shared" si="39"/>
        <v>-7.2660158336976229E-3</v>
      </c>
      <c r="M93" s="295">
        <f t="shared" si="42"/>
        <v>0.18132525615821637</v>
      </c>
      <c r="N93" s="294">
        <f t="shared" si="43"/>
        <v>3.5566667871528089E-2</v>
      </c>
      <c r="O93" s="295">
        <f t="shared" si="46"/>
        <v>0.13598599071762538</v>
      </c>
      <c r="P93" s="294">
        <f t="shared" si="47"/>
        <v>2.0521137380980287E-2</v>
      </c>
      <c r="Q93" s="295">
        <f t="shared" si="48"/>
        <v>0.13435421271579168</v>
      </c>
      <c r="R93" s="294">
        <f t="shared" si="49"/>
        <v>2.0056289134409586E-2</v>
      </c>
      <c r="S93" s="295">
        <f t="shared" si="50"/>
        <v>7.4493579820819875E-2</v>
      </c>
      <c r="T93" s="294">
        <f t="shared" si="51"/>
        <v>6.6846314815901973E-3</v>
      </c>
      <c r="U93" s="295">
        <f t="shared" si="52"/>
        <v>7.2295538089950692E-2</v>
      </c>
      <c r="V93" s="294">
        <f t="shared" si="53"/>
        <v>6.3300408627455992E-3</v>
      </c>
      <c r="W93" s="293">
        <f t="shared" si="54"/>
        <v>4.7022753213317274E-2</v>
      </c>
      <c r="X93" s="294">
        <f t="shared" si="55"/>
        <v>2.947270444640123E-3</v>
      </c>
      <c r="Y93" s="293">
        <f t="shared" si="56"/>
        <v>7.8930712733164529E-2</v>
      </c>
      <c r="Z93" s="294">
        <f t="shared" si="57"/>
        <v>7.4298760156293105E-3</v>
      </c>
      <c r="AA93" s="293">
        <f t="shared" si="44"/>
        <v>0.12887792759922523</v>
      </c>
      <c r="AB93" s="294">
        <f t="shared" si="40"/>
        <v>1.8535173333466898E-2</v>
      </c>
      <c r="AC93" s="293">
        <f t="shared" si="45"/>
        <v>0.14448074741178218</v>
      </c>
      <c r="AD93" s="294">
        <f t="shared" si="41"/>
        <v>2.30270801554797E-2</v>
      </c>
    </row>
    <row r="94" spans="10:30" ht="15" customHeight="1" x14ac:dyDescent="0.4">
      <c r="J94" s="296">
        <v>2016</v>
      </c>
      <c r="K94" s="290">
        <v>2238.83</v>
      </c>
      <c r="L94" s="291">
        <f t="shared" si="39"/>
        <v>9.5350157049619785E-2</v>
      </c>
      <c r="M94" s="295">
        <f t="shared" si="42"/>
        <v>0.13421760626623738</v>
      </c>
      <c r="N94" s="294">
        <f t="shared" si="43"/>
        <v>1.5106786086063479E-3</v>
      </c>
      <c r="O94" s="295">
        <f t="shared" si="46"/>
        <v>0.13417743816023789</v>
      </c>
      <c r="P94" s="294">
        <f t="shared" si="47"/>
        <v>1.5075577584429613E-3</v>
      </c>
      <c r="Q94" s="295">
        <f t="shared" si="48"/>
        <v>0.10733558940736079</v>
      </c>
      <c r="R94" s="294">
        <f t="shared" si="49"/>
        <v>1.4365058880198516E-4</v>
      </c>
      <c r="S94" s="295">
        <f t="shared" si="50"/>
        <v>0.12843528280825695</v>
      </c>
      <c r="T94" s="294">
        <f t="shared" si="51"/>
        <v>1.0946255464648362E-3</v>
      </c>
      <c r="U94" s="295">
        <f t="shared" si="52"/>
        <v>6.8567913336734759E-2</v>
      </c>
      <c r="V94" s="294">
        <f t="shared" si="53"/>
        <v>7.1728857829636951E-4</v>
      </c>
      <c r="W94" s="293">
        <f t="shared" si="54"/>
        <v>6.2074555626415097E-2</v>
      </c>
      <c r="X94" s="294">
        <f t="shared" si="55"/>
        <v>1.1072656500759818E-3</v>
      </c>
      <c r="Y94" s="293">
        <f t="shared" si="56"/>
        <v>7.3566387422786081E-2</v>
      </c>
      <c r="Z94" s="294">
        <f t="shared" si="57"/>
        <v>4.7453261915496265E-4</v>
      </c>
      <c r="AA94" s="293">
        <f t="shared" si="44"/>
        <v>8.8034744569348372E-2</v>
      </c>
      <c r="AB94" s="294">
        <f t="shared" si="40"/>
        <v>5.3515259756510746E-5</v>
      </c>
      <c r="AC94" s="293">
        <f t="shared" si="45"/>
        <v>8.3782042113590263E-2</v>
      </c>
      <c r="AD94" s="294">
        <f t="shared" si="41"/>
        <v>1.338212831731893E-4</v>
      </c>
    </row>
    <row r="95" spans="10:30" ht="15" customHeight="1" x14ac:dyDescent="0.4">
      <c r="J95" s="296">
        <v>2017</v>
      </c>
      <c r="K95" s="290">
        <v>2673.61</v>
      </c>
      <c r="L95" s="291">
        <f t="shared" si="39"/>
        <v>0.19419964892376831</v>
      </c>
      <c r="M95" s="295">
        <f t="shared" si="42"/>
        <v>6.7330174363194426E-2</v>
      </c>
      <c r="N95" s="294">
        <f t="shared" si="43"/>
        <v>1.609586357527611E-2</v>
      </c>
      <c r="O95" s="295">
        <f t="shared" si="46"/>
        <v>0.12450074396208299</v>
      </c>
      <c r="P95" s="294">
        <f t="shared" si="47"/>
        <v>4.8579373528580428E-3</v>
      </c>
      <c r="Q95" s="295">
        <f t="shared" si="48"/>
        <v>0.12641198193811426</v>
      </c>
      <c r="R95" s="294">
        <f t="shared" si="49"/>
        <v>4.595167795357933E-3</v>
      </c>
      <c r="S95" s="295">
        <f t="shared" si="50"/>
        <v>0.10855074354212579</v>
      </c>
      <c r="T95" s="294">
        <f t="shared" si="51"/>
        <v>7.3357349930735531E-3</v>
      </c>
      <c r="U95" s="295">
        <f t="shared" si="52"/>
        <v>6.4483497659565986E-2</v>
      </c>
      <c r="V95" s="294">
        <f t="shared" si="53"/>
        <v>1.6826279898797418E-2</v>
      </c>
      <c r="W95" s="293">
        <f t="shared" si="54"/>
        <v>9.0598510573596469E-2</v>
      </c>
      <c r="X95" s="294">
        <f t="shared" si="55"/>
        <v>1.0733195867451447E-2</v>
      </c>
      <c r="Y95" s="293">
        <f t="shared" si="56"/>
        <v>6.7772279364884003E-2</v>
      </c>
      <c r="Z95" s="294">
        <f t="shared" si="57"/>
        <v>1.5983879773578707E-2</v>
      </c>
      <c r="AA95" s="293">
        <f t="shared" si="44"/>
        <v>9.0229368313429786E-2</v>
      </c>
      <c r="AB95" s="294">
        <f t="shared" si="40"/>
        <v>1.0809819250192535E-2</v>
      </c>
      <c r="AC95" s="293">
        <f t="shared" si="45"/>
        <v>8.840928808800208E-2</v>
      </c>
      <c r="AD95" s="294">
        <f t="shared" si="41"/>
        <v>1.1191600445761622E-2</v>
      </c>
    </row>
    <row r="96" spans="10:30" ht="15" customHeight="1" x14ac:dyDescent="0.4">
      <c r="J96" s="296">
        <v>2018</v>
      </c>
      <c r="K96" s="290">
        <v>2506.85</v>
      </c>
      <c r="L96" s="291">
        <f t="shared" si="39"/>
        <v>-6.2372597349650928E-2</v>
      </c>
      <c r="M96" s="295">
        <f t="shared" si="42"/>
        <v>9.4094596713230158E-2</v>
      </c>
      <c r="N96" s="294">
        <f t="shared" si="43"/>
        <v>2.4481982817911294E-2</v>
      </c>
      <c r="O96" s="295">
        <f t="shared" si="46"/>
        <v>9.9047543003337901E-2</v>
      </c>
      <c r="P96" s="294">
        <f t="shared" si="47"/>
        <v>2.6056461711578612E-2</v>
      </c>
      <c r="Q96" s="295">
        <f t="shared" si="48"/>
        <v>0.13844052495442005</v>
      </c>
      <c r="R96" s="294">
        <f t="shared" si="49"/>
        <v>4.0325910089509767E-2</v>
      </c>
      <c r="S96" s="295">
        <f t="shared" si="50"/>
        <v>0.11803253614431315</v>
      </c>
      <c r="T96" s="294">
        <f t="shared" si="51"/>
        <v>3.2546012190975006E-2</v>
      </c>
      <c r="U96" s="295">
        <f t="shared" si="52"/>
        <v>8.0373884888542968E-2</v>
      </c>
      <c r="V96" s="294">
        <f t="shared" si="53"/>
        <v>2.0376558191379002E-2</v>
      </c>
      <c r="W96" s="293">
        <f t="shared" si="54"/>
        <v>6.8853406756893817E-2</v>
      </c>
      <c r="X96" s="294">
        <f t="shared" si="55"/>
        <v>1.7220264153770901E-2</v>
      </c>
      <c r="Y96" s="293">
        <f t="shared" si="56"/>
        <v>5.1319354391108386E-2</v>
      </c>
      <c r="Z96" s="294">
        <f t="shared" si="57"/>
        <v>1.2925859890623144E-2</v>
      </c>
      <c r="AA96" s="293">
        <f t="shared" si="44"/>
        <v>0.12142045249653133</v>
      </c>
      <c r="AB96" s="294">
        <f t="shared" si="40"/>
        <v>3.3779885171761233E-2</v>
      </c>
      <c r="AC96" s="293">
        <f t="shared" si="45"/>
        <v>0.13072543242230858</v>
      </c>
      <c r="AD96" s="294">
        <f t="shared" si="41"/>
        <v>3.7286849101812555E-2</v>
      </c>
    </row>
    <row r="97" spans="10:30" ht="15" customHeight="1" x14ac:dyDescent="0.4">
      <c r="J97" s="296">
        <v>2019</v>
      </c>
      <c r="K97" s="290">
        <v>3230.78</v>
      </c>
      <c r="L97" s="291">
        <f t="shared" si="39"/>
        <v>0.28878074077028953</v>
      </c>
      <c r="M97" s="295">
        <f t="shared" si="42"/>
        <v>7.5725736207912384E-2</v>
      </c>
      <c r="N97" s="294">
        <f t="shared" si="43"/>
        <v>4.5392434969074545E-2</v>
      </c>
      <c r="O97" s="295">
        <f t="shared" si="46"/>
        <v>5.4977798197509885E-2</v>
      </c>
      <c r="P97" s="294">
        <f t="shared" si="47"/>
        <v>5.4663815955690497E-2</v>
      </c>
      <c r="Q97" s="295">
        <f t="shared" si="48"/>
        <v>6.6763514932740131E-2</v>
      </c>
      <c r="R97" s="294">
        <f t="shared" si="49"/>
        <v>4.9291648568601416E-2</v>
      </c>
      <c r="S97" s="295">
        <f t="shared" si="50"/>
        <v>0.10912670875209839</v>
      </c>
      <c r="T97" s="294">
        <f t="shared" si="51"/>
        <v>3.2275571220393248E-2</v>
      </c>
      <c r="U97" s="295">
        <f t="shared" si="52"/>
        <v>0.11262241882815358</v>
      </c>
      <c r="V97" s="294">
        <f t="shared" si="53"/>
        <v>3.1031754389469219E-2</v>
      </c>
      <c r="W97" s="293">
        <f t="shared" si="54"/>
        <v>8.2109820963989069E-2</v>
      </c>
      <c r="X97" s="294">
        <f t="shared" si="55"/>
        <v>4.2712869093582281E-2</v>
      </c>
      <c r="Y97" s="293">
        <f t="shared" si="56"/>
        <v>5.5995369049759047E-2</v>
      </c>
      <c r="Z97" s="294">
        <f t="shared" si="57"/>
        <v>5.4189029287065558E-2</v>
      </c>
      <c r="AA97" s="293">
        <f t="shared" si="44"/>
        <v>6.6282537542676642E-2</v>
      </c>
      <c r="AB97" s="294">
        <f t="shared" si="40"/>
        <v>4.9505450439516124E-2</v>
      </c>
      <c r="AC97" s="293">
        <f t="shared" si="45"/>
        <v>5.3486220513524765E-2</v>
      </c>
      <c r="AD97" s="294">
        <f t="shared" si="41"/>
        <v>5.5363511262861091E-2</v>
      </c>
    </row>
    <row r="98" spans="10:30" ht="15" customHeight="1" x14ac:dyDescent="0.4">
      <c r="J98" s="296">
        <v>2020</v>
      </c>
      <c r="K98" s="290">
        <v>3756.07</v>
      </c>
      <c r="L98" s="291">
        <f t="shared" si="39"/>
        <v>0.16258921994069542</v>
      </c>
      <c r="M98" s="295">
        <f t="shared" si="42"/>
        <v>0.14020259744813565</v>
      </c>
      <c r="N98" s="294">
        <f t="shared" si="43"/>
        <v>5.0116086662438278E-4</v>
      </c>
      <c r="O98" s="295">
        <f t="shared" si="46"/>
        <v>0.12898948734850668</v>
      </c>
      <c r="P98" s="294">
        <f t="shared" si="47"/>
        <v>1.12894203026659E-3</v>
      </c>
      <c r="Q98" s="295">
        <f t="shared" si="48"/>
        <v>0.10173838671206581</v>
      </c>
      <c r="R98" s="294">
        <f t="shared" si="49"/>
        <v>3.7028239046184934E-3</v>
      </c>
      <c r="S98" s="295">
        <f t="shared" si="50"/>
        <v>0.13123010974181984</v>
      </c>
      <c r="T98" s="294">
        <f t="shared" si="51"/>
        <v>9.8339379246522229E-4</v>
      </c>
      <c r="U98" s="295">
        <f t="shared" si="52"/>
        <v>0.11804629971392874</v>
      </c>
      <c r="V98" s="294">
        <f t="shared" si="53"/>
        <v>1.9840717423280996E-3</v>
      </c>
      <c r="W98" s="293">
        <f t="shared" si="54"/>
        <v>9.0948420180137976E-2</v>
      </c>
      <c r="X98" s="294">
        <f t="shared" si="55"/>
        <v>5.1324041903322874E-3</v>
      </c>
      <c r="Y98" s="293">
        <f t="shared" si="56"/>
        <v>6.919442337672406E-2</v>
      </c>
      <c r="Z98" s="294">
        <f t="shared" si="57"/>
        <v>8.7225880252255958E-3</v>
      </c>
      <c r="AA98" s="293">
        <f t="shared" si="44"/>
        <v>0.13303199851096051</v>
      </c>
      <c r="AB98" s="294">
        <f t="shared" si="40"/>
        <v>8.7362933864638058E-4</v>
      </c>
      <c r="AC98" s="293">
        <f t="shared" si="45"/>
        <v>0.14760402861623068</v>
      </c>
      <c r="AD98" s="294">
        <f t="shared" si="41"/>
        <v>2.2455595903081335E-4</v>
      </c>
    </row>
    <row r="99" spans="10:30" ht="15" customHeight="1" x14ac:dyDescent="0.4">
      <c r="J99" s="296">
        <v>2021</v>
      </c>
      <c r="K99" s="290">
        <v>4766.18</v>
      </c>
      <c r="L99" s="291">
        <f t="shared" si="39"/>
        <v>0.268927362908572</v>
      </c>
      <c r="M99" s="295">
        <f t="shared" si="42"/>
        <v>0.12966578778711135</v>
      </c>
      <c r="N99" s="294">
        <f t="shared" si="43"/>
        <v>1.9393786305310228E-2</v>
      </c>
      <c r="O99" s="295">
        <f t="shared" si="46"/>
        <v>0.14579925307127559</v>
      </c>
      <c r="P99" s="294">
        <f t="shared" si="47"/>
        <v>1.516053143210533E-2</v>
      </c>
      <c r="Q99" s="295">
        <f t="shared" si="48"/>
        <v>0.13570943386694442</v>
      </c>
      <c r="R99" s="294">
        <f t="shared" si="49"/>
        <v>1.774701661814012E-2</v>
      </c>
      <c r="S99" s="295">
        <f t="shared" si="50"/>
        <v>0.11216964791066938</v>
      </c>
      <c r="T99" s="294">
        <f t="shared" si="51"/>
        <v>2.4572981211363663E-2</v>
      </c>
      <c r="U99" s="295">
        <f t="shared" si="52"/>
        <v>0.12152251163715259</v>
      </c>
      <c r="V99" s="294">
        <f t="shared" si="53"/>
        <v>2.1728190178349271E-2</v>
      </c>
      <c r="W99" s="293">
        <f t="shared" si="54"/>
        <v>9.9797290119288951E-2</v>
      </c>
      <c r="X99" s="294">
        <f t="shared" si="55"/>
        <v>2.8604981521708182E-2</v>
      </c>
      <c r="Y99" s="293">
        <f t="shared" si="56"/>
        <v>8.9162135479495044E-2</v>
      </c>
      <c r="Z99" s="294">
        <f t="shared" si="57"/>
        <v>3.2315536992627764E-2</v>
      </c>
      <c r="AA99" s="293">
        <f t="shared" si="44"/>
        <v>0.14189916493988097</v>
      </c>
      <c r="AB99" s="294">
        <f t="shared" si="40"/>
        <v>1.6136163079172958E-2</v>
      </c>
      <c r="AC99" s="293">
        <f t="shared" si="45"/>
        <v>0.15359810514601657</v>
      </c>
      <c r="AD99" s="294">
        <f t="shared" si="41"/>
        <v>1.3300837696061951E-2</v>
      </c>
    </row>
    <row r="100" spans="10:30" ht="15" customHeight="1" x14ac:dyDescent="0.4">
      <c r="J100" s="296">
        <v>2022</v>
      </c>
      <c r="K100" s="290">
        <v>3839.5</v>
      </c>
      <c r="L100" s="291">
        <f t="shared" si="39"/>
        <v>-0.19442824232404152</v>
      </c>
      <c r="M100" s="295">
        <f>AVERAGE(L97:L99)</f>
        <v>0.24009910787318564</v>
      </c>
      <c r="N100" s="294">
        <f t="shared" si="43"/>
        <v>0.18881401806942369</v>
      </c>
      <c r="O100" s="295">
        <f t="shared" si="46"/>
        <v>0.16448118156747651</v>
      </c>
      <c r="P100" s="294">
        <f t="shared" si="47"/>
        <v>0.12881597455814137</v>
      </c>
      <c r="Q100" s="295">
        <f t="shared" si="48"/>
        <v>0.17042487503873488</v>
      </c>
      <c r="R100" s="294">
        <f t="shared" si="49"/>
        <v>0.13311779724933587</v>
      </c>
      <c r="S100" s="295">
        <f t="shared" si="50"/>
        <v>0.13431550234422807</v>
      </c>
      <c r="T100" s="294">
        <f t="shared" si="51"/>
        <v>0.10807244965851645</v>
      </c>
      <c r="U100" s="295">
        <f>AVERAGE(L90:L99)</f>
        <v>0.14841842848842457</v>
      </c>
      <c r="V100" s="294">
        <f t="shared" si="53"/>
        <v>0.11754383968719151</v>
      </c>
      <c r="W100" s="293">
        <f t="shared" si="54"/>
        <v>8.4482355522086286E-2</v>
      </c>
      <c r="X100" s="294">
        <f t="shared" si="55"/>
        <v>7.7791121590884443E-2</v>
      </c>
      <c r="Y100" s="293">
        <f t="shared" si="56"/>
        <v>9.1123707127490558E-2</v>
      </c>
      <c r="Z100" s="294">
        <f t="shared" si="57"/>
        <v>8.1539915835570326E-2</v>
      </c>
      <c r="AA100" s="293">
        <f t="shared" si="44"/>
        <v>0.18000762433048828</v>
      </c>
      <c r="AB100" s="294">
        <f t="shared" si="40"/>
        <v>0.14020221823732879</v>
      </c>
      <c r="AC100" s="293">
        <f t="shared" si="45"/>
        <v>0.19972980825103875</v>
      </c>
      <c r="AD100" s="294">
        <f t="shared" si="41"/>
        <v>0.15536056883314753</v>
      </c>
    </row>
    <row r="101" spans="10:30" ht="15" customHeight="1" x14ac:dyDescent="0.4">
      <c r="J101" s="296">
        <v>2023</v>
      </c>
      <c r="K101" s="290">
        <v>4327.78</v>
      </c>
      <c r="L101" s="291">
        <f>(K101-K100)/K100</f>
        <v>0.12717280895949987</v>
      </c>
      <c r="M101" s="295">
        <f>AVERAGE(L98:L100)</f>
        <v>7.9029446841741971E-2</v>
      </c>
      <c r="N101" s="294">
        <f t="shared" si="43"/>
        <v>2.317783316001566E-3</v>
      </c>
      <c r="O101" s="295">
        <f>AVERAGE(L97:L100)</f>
        <v>0.13146727032387884</v>
      </c>
      <c r="P101" s="294">
        <f t="shared" si="47"/>
        <v>1.8442398410143693E-5</v>
      </c>
      <c r="Q101" s="295">
        <f t="shared" ref="Q101" si="58">AVERAGE(L96:L100)</f>
        <v>9.2699296789172908E-2</v>
      </c>
      <c r="R101" s="294">
        <f t="shared" si="49"/>
        <v>1.188423041357681E-3</v>
      </c>
      <c r="S101" s="295">
        <f t="shared" ref="S101" si="59">AVERAGE(L94:L100)</f>
        <v>0.10757804141703609</v>
      </c>
      <c r="T101" s="294">
        <f t="shared" si="51"/>
        <v>3.8395491504319209E-4</v>
      </c>
      <c r="U101" s="295">
        <f>AVERAGE(L91:L100)</f>
        <v>0.11556991087179649</v>
      </c>
      <c r="V101" s="294">
        <f t="shared" si="53"/>
        <v>1.3462724403363058E-4</v>
      </c>
      <c r="W101" s="293">
        <f t="shared" si="54"/>
        <v>0.11861773856910342</v>
      </c>
      <c r="X101" s="294">
        <f t="shared" si="55"/>
        <v>7.3189229384638054E-5</v>
      </c>
      <c r="Y101" s="293">
        <f t="shared" si="56"/>
        <v>8.4292149580421125E-2</v>
      </c>
      <c r="Z101" s="294">
        <f t="shared" si="57"/>
        <v>1.8387509487845738E-3</v>
      </c>
      <c r="AA101" s="293">
        <f t="shared" si="44"/>
        <v>6.7676864334129339E-2</v>
      </c>
      <c r="AB101" s="294">
        <f t="shared" si="40"/>
        <v>3.5397674268651562E-3</v>
      </c>
      <c r="AC101" s="293">
        <f t="shared" si="45"/>
        <v>4.2066588021006643E-2</v>
      </c>
      <c r="AD101" s="294">
        <f t="shared" si="41"/>
        <v>7.2430688424316228E-3</v>
      </c>
    </row>
    <row r="102" spans="10:30" ht="15" customHeight="1" x14ac:dyDescent="0.55000000000000004">
      <c r="K102" s="7"/>
      <c r="L102" s="7"/>
      <c r="N102" s="7"/>
      <c r="P102" s="7"/>
      <c r="R102" s="7"/>
      <c r="T102" s="7"/>
      <c r="V102" s="7"/>
      <c r="W102" s="25">
        <f>AVERAGE(L92:L101)</f>
        <v>9.8685946491871609E-2</v>
      </c>
      <c r="X102" s="7"/>
      <c r="Y102" s="7"/>
      <c r="Z102" s="7"/>
      <c r="AA102" s="7"/>
      <c r="AB102" s="7"/>
      <c r="AC102" s="7"/>
      <c r="AD102" s="7"/>
    </row>
    <row r="103" spans="10:30" ht="15" customHeight="1" x14ac:dyDescent="0.5">
      <c r="J103" s="303" t="s">
        <v>283</v>
      </c>
      <c r="K103" s="297"/>
      <c r="L103" s="297"/>
      <c r="M103" s="297"/>
      <c r="N103" s="297"/>
      <c r="O103" s="297"/>
      <c r="P103" s="297"/>
      <c r="Q103" s="297"/>
      <c r="R103" s="297"/>
      <c r="U103" s="9"/>
      <c r="W103" s="25">
        <f>AVERAGE(L93:L102)</f>
        <v>9.6994787005006092E-2</v>
      </c>
    </row>
    <row r="104" spans="10:30" ht="15" customHeight="1" thickBot="1" x14ac:dyDescent="0.5">
      <c r="J104" s="297"/>
      <c r="K104" s="297"/>
      <c r="L104" s="297"/>
      <c r="M104" s="297"/>
      <c r="N104" s="297"/>
      <c r="O104" s="297"/>
      <c r="P104" s="297"/>
      <c r="Q104" s="297"/>
      <c r="R104" s="297"/>
      <c r="U104" s="9"/>
      <c r="W104" s="25">
        <f>AVERAGE(L94:L103)</f>
        <v>0.11002738735984406</v>
      </c>
    </row>
    <row r="105" spans="10:30" ht="15" customHeight="1" x14ac:dyDescent="0.5">
      <c r="J105" s="298" t="s">
        <v>6</v>
      </c>
      <c r="K105" s="298"/>
      <c r="L105" s="297"/>
      <c r="M105" s="297"/>
      <c r="N105" s="297"/>
      <c r="O105" s="297"/>
      <c r="P105" s="297"/>
      <c r="Q105" s="297"/>
      <c r="R105" s="297"/>
      <c r="W105" s="25">
        <f>AVERAGE(L95:L104)</f>
        <v>0.11212413454701896</v>
      </c>
    </row>
    <row r="106" spans="10:30" ht="15" customHeight="1" x14ac:dyDescent="0.45">
      <c r="J106" s="297" t="s">
        <v>7</v>
      </c>
      <c r="K106" s="297">
        <v>0.12722803898066512</v>
      </c>
      <c r="L106" s="297"/>
      <c r="M106" s="297"/>
      <c r="N106" s="297"/>
      <c r="O106" s="297"/>
      <c r="P106" s="297"/>
      <c r="Q106" s="297"/>
      <c r="R106" s="297"/>
      <c r="W106" s="7"/>
    </row>
    <row r="107" spans="10:30" ht="15" customHeight="1" x14ac:dyDescent="0.45">
      <c r="J107" s="297" t="s">
        <v>8</v>
      </c>
      <c r="K107" s="301">
        <v>1.6186973902865644E-2</v>
      </c>
      <c r="L107" s="297"/>
      <c r="M107" s="297"/>
      <c r="N107" s="297"/>
      <c r="O107" s="297"/>
      <c r="P107" s="297"/>
      <c r="Q107" s="297"/>
      <c r="R107" s="297"/>
    </row>
    <row r="108" spans="10:30" ht="15" customHeight="1" x14ac:dyDescent="0.45">
      <c r="J108" s="297" t="s">
        <v>9</v>
      </c>
      <c r="K108" s="297">
        <v>5.6083392136491456E-3</v>
      </c>
      <c r="L108" s="297"/>
      <c r="M108" s="297"/>
      <c r="N108" s="297"/>
      <c r="O108" s="297"/>
      <c r="P108" s="297"/>
      <c r="Q108" s="297"/>
      <c r="R108" s="297"/>
    </row>
    <row r="109" spans="10:30" ht="15" customHeight="1" x14ac:dyDescent="0.45">
      <c r="J109" s="297" t="s">
        <v>10</v>
      </c>
      <c r="K109" s="297">
        <v>0.18874950305658339</v>
      </c>
      <c r="L109" s="297"/>
      <c r="M109" s="297"/>
      <c r="N109" s="297"/>
      <c r="O109" s="297"/>
      <c r="P109" s="297"/>
      <c r="Q109" s="297"/>
      <c r="R109" s="297"/>
    </row>
    <row r="110" spans="10:30" ht="15" customHeight="1" thickBot="1" x14ac:dyDescent="0.5">
      <c r="J110" s="299" t="s">
        <v>11</v>
      </c>
      <c r="K110" s="299">
        <v>95</v>
      </c>
      <c r="L110" s="297"/>
      <c r="M110" s="297"/>
      <c r="N110" s="297"/>
      <c r="O110" s="297"/>
      <c r="P110" s="297"/>
      <c r="Q110" s="297"/>
      <c r="R110" s="297"/>
    </row>
    <row r="111" spans="10:30" ht="15" customHeight="1" x14ac:dyDescent="0.45">
      <c r="J111" s="297"/>
      <c r="K111" s="297"/>
      <c r="L111" s="297"/>
      <c r="M111" s="297"/>
      <c r="N111" s="297"/>
      <c r="O111" s="297"/>
      <c r="P111" s="297"/>
      <c r="Q111" s="297"/>
      <c r="R111" s="297"/>
    </row>
    <row r="112" spans="10:30" ht="15" customHeight="1" thickBot="1" x14ac:dyDescent="0.5">
      <c r="J112" s="297" t="s">
        <v>12</v>
      </c>
      <c r="K112" s="297"/>
      <c r="L112" s="297"/>
      <c r="M112" s="297"/>
      <c r="N112" s="297"/>
      <c r="O112" s="297"/>
      <c r="P112" s="297"/>
      <c r="Q112" s="297"/>
      <c r="R112" s="297"/>
    </row>
    <row r="113" spans="10:18" ht="15" customHeight="1" x14ac:dyDescent="0.5">
      <c r="J113" s="300"/>
      <c r="K113" s="300" t="s">
        <v>17</v>
      </c>
      <c r="L113" s="300" t="s">
        <v>18</v>
      </c>
      <c r="M113" s="300" t="s">
        <v>19</v>
      </c>
      <c r="N113" s="300" t="s">
        <v>20</v>
      </c>
      <c r="O113" s="300" t="s">
        <v>21</v>
      </c>
      <c r="P113" s="297"/>
      <c r="Q113" s="297"/>
      <c r="R113" s="297"/>
    </row>
    <row r="114" spans="10:18" ht="15" customHeight="1" x14ac:dyDescent="0.45">
      <c r="J114" s="297" t="s">
        <v>13</v>
      </c>
      <c r="K114" s="297">
        <v>1</v>
      </c>
      <c r="L114" s="297">
        <v>5.4513953621476485E-2</v>
      </c>
      <c r="M114" s="297">
        <v>5.4513953621476485E-2</v>
      </c>
      <c r="N114" s="297">
        <v>1.5301571874266624</v>
      </c>
      <c r="O114" s="301">
        <v>0.21920334558238358</v>
      </c>
      <c r="P114" s="297"/>
      <c r="Q114" s="297"/>
      <c r="R114" s="297"/>
    </row>
    <row r="115" spans="10:18" ht="15" customHeight="1" x14ac:dyDescent="0.45">
      <c r="J115" s="297" t="s">
        <v>14</v>
      </c>
      <c r="K115" s="297">
        <v>93</v>
      </c>
      <c r="L115" s="297">
        <v>3.3132528660819682</v>
      </c>
      <c r="M115" s="297">
        <v>3.5626374904107187E-2</v>
      </c>
      <c r="N115" s="297"/>
      <c r="O115" s="297"/>
      <c r="P115" s="297"/>
      <c r="Q115" s="297"/>
      <c r="R115" s="297"/>
    </row>
    <row r="116" spans="10:18" ht="15" customHeight="1" thickBot="1" x14ac:dyDescent="0.5">
      <c r="J116" s="299" t="s">
        <v>15</v>
      </c>
      <c r="K116" s="299">
        <v>94</v>
      </c>
      <c r="L116" s="299">
        <v>3.3677668197034447</v>
      </c>
      <c r="M116" s="299"/>
      <c r="N116" s="299"/>
      <c r="O116" s="299"/>
      <c r="P116" s="297"/>
      <c r="Q116" s="297"/>
      <c r="R116" s="297"/>
    </row>
    <row r="117" spans="10:18" ht="15" customHeight="1" thickBot="1" x14ac:dyDescent="0.5">
      <c r="J117" s="297"/>
      <c r="K117" s="297"/>
      <c r="L117" s="297"/>
      <c r="M117" s="297"/>
      <c r="N117" s="297"/>
      <c r="O117" s="297"/>
      <c r="P117" s="297"/>
      <c r="Q117" s="297"/>
      <c r="R117" s="297"/>
    </row>
    <row r="118" spans="10:18" ht="15" customHeight="1" x14ac:dyDescent="0.5">
      <c r="J118" s="300"/>
      <c r="K118" s="300" t="s">
        <v>22</v>
      </c>
      <c r="L118" s="300" t="s">
        <v>10</v>
      </c>
      <c r="M118" s="300" t="s">
        <v>23</v>
      </c>
      <c r="N118" s="300" t="s">
        <v>24</v>
      </c>
      <c r="O118" s="300" t="s">
        <v>25</v>
      </c>
      <c r="P118" s="300" t="s">
        <v>26</v>
      </c>
      <c r="Q118" s="300" t="s">
        <v>27</v>
      </c>
      <c r="R118" s="300" t="s">
        <v>28</v>
      </c>
    </row>
    <row r="119" spans="10:18" ht="15" customHeight="1" x14ac:dyDescent="0.45">
      <c r="J119" s="297" t="s">
        <v>16</v>
      </c>
      <c r="K119" s="297">
        <v>-1.6518484050284548</v>
      </c>
      <c r="L119" s="297">
        <v>1.3955450207629645</v>
      </c>
      <c r="M119" s="297">
        <v>-1.1836582700322813</v>
      </c>
      <c r="N119" s="297">
        <v>0.23956506195163124</v>
      </c>
      <c r="O119" s="297">
        <v>-4.4231242392608268</v>
      </c>
      <c r="P119" s="297">
        <v>1.1194274292039175</v>
      </c>
      <c r="Q119" s="297">
        <v>-4.4231242392608268</v>
      </c>
      <c r="R119" s="297">
        <v>1.1194274292039175</v>
      </c>
    </row>
    <row r="120" spans="10:18" ht="15" customHeight="1" thickBot="1" x14ac:dyDescent="0.5">
      <c r="J120" s="299" t="s">
        <v>282</v>
      </c>
      <c r="K120" s="299">
        <v>8.735406452931952E-4</v>
      </c>
      <c r="L120" s="299">
        <v>7.0617948026274844E-4</v>
      </c>
      <c r="M120" s="299">
        <v>1.2369952253047294</v>
      </c>
      <c r="N120" s="302">
        <v>0.21920334558237875</v>
      </c>
      <c r="O120" s="299">
        <v>-5.2879184786635994E-4</v>
      </c>
      <c r="P120" s="299">
        <v>2.2758731384527504E-3</v>
      </c>
      <c r="Q120" s="299">
        <v>-5.2879184786635994E-4</v>
      </c>
      <c r="R120" s="299">
        <v>2.2758731384527504E-3</v>
      </c>
    </row>
    <row r="121" spans="10:18" ht="15" customHeight="1" x14ac:dyDescent="0.45">
      <c r="J121" s="297"/>
      <c r="K121" s="297"/>
      <c r="L121" s="297"/>
      <c r="M121" s="297"/>
      <c r="N121" s="297"/>
      <c r="O121" s="297"/>
      <c r="P121" s="297"/>
      <c r="Q121" s="297"/>
      <c r="R121" s="297"/>
    </row>
    <row r="122" spans="10:18" ht="15" customHeight="1" x14ac:dyDescent="0.45">
      <c r="J122" s="297"/>
      <c r="K122" s="297"/>
      <c r="L122" s="297"/>
      <c r="M122" s="297"/>
      <c r="N122" s="297"/>
      <c r="O122" s="297"/>
      <c r="P122" s="297"/>
      <c r="Q122" s="297"/>
      <c r="R122" s="297"/>
    </row>
    <row r="123" spans="10:18" ht="15" customHeight="1" x14ac:dyDescent="0.45">
      <c r="J123" s="297"/>
      <c r="K123" s="297"/>
      <c r="L123" s="297"/>
      <c r="M123" s="297"/>
      <c r="N123" s="297"/>
      <c r="O123" s="297"/>
      <c r="P123" s="297"/>
      <c r="Q123" s="297"/>
      <c r="R123" s="297"/>
    </row>
  </sheetData>
  <conditionalFormatting sqref="M3">
    <cfRule type="containsText" dxfId="8" priority="9" operator="containsText" text="⯆">
      <formula>NOT(ISERROR(SEARCH("⯆",M3)))</formula>
    </cfRule>
  </conditionalFormatting>
  <conditionalFormatting sqref="O3">
    <cfRule type="containsText" dxfId="7" priority="8" operator="containsText" text="⯆">
      <formula>NOT(ISERROR(SEARCH("⯆",O3)))</formula>
    </cfRule>
  </conditionalFormatting>
  <conditionalFormatting sqref="Q3">
    <cfRule type="containsText" dxfId="6" priority="7" operator="containsText" text="⯆">
      <formula>NOT(ISERROR(SEARCH("⯆",Q3)))</formula>
    </cfRule>
  </conditionalFormatting>
  <conditionalFormatting sqref="S3">
    <cfRule type="containsText" dxfId="5" priority="6" operator="containsText" text="⯆">
      <formula>NOT(ISERROR(SEARCH("⯆",S3)))</formula>
    </cfRule>
  </conditionalFormatting>
  <conditionalFormatting sqref="U3">
    <cfRule type="containsText" dxfId="4" priority="5" operator="containsText" text="⯆">
      <formula>NOT(ISERROR(SEARCH("⯆",U3)))</formula>
    </cfRule>
  </conditionalFormatting>
  <conditionalFormatting sqref="W3">
    <cfRule type="containsText" dxfId="3" priority="4" operator="containsText" text="⯆">
      <formula>NOT(ISERROR(SEARCH("⯆",W3)))</formula>
    </cfRule>
  </conditionalFormatting>
  <conditionalFormatting sqref="Y3">
    <cfRule type="containsText" dxfId="2" priority="3" operator="containsText" text="⯆">
      <formula>NOT(ISERROR(SEARCH("⯆",Y3)))</formula>
    </cfRule>
  </conditionalFormatting>
  <conditionalFormatting sqref="AA3">
    <cfRule type="containsText" dxfId="1" priority="2" operator="containsText" text="⯆">
      <formula>NOT(ISERROR(SEARCH("⯆",AA3)))</formula>
    </cfRule>
  </conditionalFormatting>
  <conditionalFormatting sqref="AC3">
    <cfRule type="containsText" dxfId="0" priority="1" operator="containsText" text="⯆">
      <formula>NOT(ISERROR(SEARCH("⯆",AC3)))</formula>
    </cfRule>
  </conditionalFormatting>
  <hyperlinks>
    <hyperlink ref="H5" r:id="rId1" xr:uid="{D8297DEC-2702-4F41-BBAD-B8481251AC48}"/>
    <hyperlink ref="H6" r:id="rId2" xr:uid="{B0025A35-B5A2-4D18-95FA-94AFA1782F0D}"/>
    <hyperlink ref="H7" r:id="rId3" xr:uid="{E5AAFC60-BAA7-4AC8-B2F5-B7B7404951E3}"/>
    <hyperlink ref="H8" r:id="rId4" xr:uid="{DB30E2C0-5703-4E86-9D83-1AF375D86437}"/>
  </hyperlinks>
  <pageMargins left="0.7" right="0.7" top="0.75" bottom="0.75" header="0.3" footer="0.3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0E4BBD45-E978-43F6-9241-1A2F972C7800}">
  <ds:schemaRefs/>
</ds:datastoreItem>
</file>

<file path=customXml/itemProps2.xml><?xml version="1.0" encoding="utf-8"?>
<ds:datastoreItem xmlns:ds="http://schemas.openxmlformats.org/officeDocument/2006/customXml" ds:itemID="{4E33F6B1-006D-4F22-8DD6-7EC542FE63DD}">
  <ds:schemaRefs/>
</ds:datastoreItem>
</file>

<file path=customXml/itemProps3.xml><?xml version="1.0" encoding="utf-8"?>
<ds:datastoreItem xmlns:ds="http://schemas.openxmlformats.org/officeDocument/2006/customXml" ds:itemID="{56AB516D-1D3A-4DB3-A4F7-1CEBAD63D0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36076D73-F0E0-4101-A577-237D1F87E53D}">
  <ds:schemaRefs/>
</ds:datastoreItem>
</file>

<file path=customXml/itemProps5.xml><?xml version="1.0" encoding="utf-8"?>
<ds:datastoreItem xmlns:ds="http://schemas.openxmlformats.org/officeDocument/2006/customXml" ds:itemID="{20D3F50B-7BD1-48B1-8CCA-4C9378431E11}">
  <ds:schemaRefs/>
</ds:datastoreItem>
</file>

<file path=customXml/itemProps6.xml><?xml version="1.0" encoding="utf-8"?>
<ds:datastoreItem xmlns:ds="http://schemas.openxmlformats.org/officeDocument/2006/customXml" ds:itemID="{7DA92E5E-E862-4346-84D1-CBBAD6A6973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 Revenue</vt:lpstr>
      <vt:lpstr>2. Expenses</vt:lpstr>
      <vt:lpstr>3. Statements</vt:lpstr>
      <vt:lpstr>4. Summary</vt:lpstr>
      <vt:lpstr>Calc. Inflation (CPI)</vt:lpstr>
      <vt:lpstr>Calc. WACC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Nikolai Shchelkov</dc:creator>
  <cp:lastModifiedBy>Shchelkov, Nikolai</cp:lastModifiedBy>
  <dcterms:created xsi:type="dcterms:W3CDTF">2015-06-05T18:17:20Z</dcterms:created>
  <dcterms:modified xsi:type="dcterms:W3CDTF">2026-04-12T19:38:48Z</dcterms:modified>
</cp:coreProperties>
</file>